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0ED570FF-968B-4A9D-A387-61E7738573A4}" xr6:coauthVersionLast="47" xr6:coauthVersionMax="47" xr10:uidLastSave="{00000000-0000-0000-0000-000000000000}"/>
  <bookViews>
    <workbookView xWindow="-114" yWindow="-114" windowWidth="19704" windowHeight="10479" tabRatio="873" activeTab="1" xr2:uid="{00000000-000D-0000-FFFF-FFFF00000000}"/>
  </bookViews>
  <sheets>
    <sheet name="利用方法・注意事項（必ずお読みください。）" sheetId="9" r:id="rId1"/>
    <sheet name="報告書（事業主控）" sheetId="12" r:id="rId2"/>
    <sheet name="報告書（提出用）" sheetId="2" r:id="rId3"/>
    <sheet name="設定シート" sheetId="10" state="hidden" r:id="rId4"/>
    <sheet name="保険料計算シート（非表示）" sheetId="8"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4" hidden="1">'保険料計算シート（非表示）'!#REF!</definedName>
    <definedName name="_xlnm.Print_Area" localSheetId="5">'申告書記入img(非表示)'!$A$1:$DK$64</definedName>
    <definedName name="_xlnm.Print_Area" localSheetId="4">'保険料計算シート（非表示）'!$A$1:$A$36</definedName>
    <definedName name="_xlnm.Print_Area" localSheetId="1">'報告書（事業主控）'!$A$1:$BJ$123</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5">'申告書記入img(非表示)'!#REF!</definedName>
    <definedName name="可能">#REF!</definedName>
    <definedName name="概算年度">設定シート!$D$34</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8" l="1"/>
  <c r="I44" i="8" l="1"/>
  <c r="I43" i="8"/>
  <c r="I42" i="8"/>
  <c r="H41" i="8" l="1"/>
  <c r="H44" i="8"/>
  <c r="H43" i="8"/>
  <c r="H42" i="8"/>
  <c r="I22" i="10" l="1"/>
  <c r="O22" i="10"/>
  <c r="O23" i="10" s="1"/>
  <c r="M22" i="10"/>
  <c r="M23" i="10" s="1"/>
  <c r="K22" i="10"/>
  <c r="K23" i="10" s="1"/>
  <c r="C22" i="10" l="1"/>
  <c r="C23" i="10" s="1"/>
  <c r="Z60" i="10"/>
  <c r="X60" i="10"/>
  <c r="Z59" i="10"/>
  <c r="X61" i="10" l="1"/>
  <c r="X59" i="10"/>
  <c r="X56" i="10"/>
  <c r="X53" i="10"/>
  <c r="X54" i="10"/>
  <c r="I23" i="10"/>
  <c r="G22" i="10"/>
  <c r="G23" i="10" s="1"/>
  <c r="E22" i="10"/>
  <c r="E23" i="10" s="1"/>
  <c r="AV16" i="12" l="1"/>
  <c r="AX16" i="12" s="1"/>
  <c r="AW16" i="12" l="1"/>
  <c r="BT117" i="12" l="1"/>
  <c r="BT115" i="12"/>
  <c r="BT113" i="12"/>
  <c r="BT111" i="12"/>
  <c r="BT109" i="12"/>
  <c r="BT107" i="12"/>
  <c r="BT105" i="12"/>
  <c r="BT103" i="12"/>
  <c r="BT101" i="12"/>
  <c r="BT76" i="12"/>
  <c r="BT74" i="12"/>
  <c r="BT72" i="12"/>
  <c r="BT70" i="12"/>
  <c r="BT68" i="12"/>
  <c r="BT66" i="12"/>
  <c r="BT64" i="12"/>
  <c r="BT62" i="12"/>
  <c r="BT60" i="12"/>
  <c r="BT24" i="12"/>
  <c r="BT22" i="12"/>
  <c r="BT20" i="12"/>
  <c r="BT18" i="12"/>
  <c r="BT16" i="12"/>
  <c r="D35" i="10" l="1"/>
  <c r="C35" i="10"/>
  <c r="D34" i="10"/>
  <c r="C34" i="10"/>
  <c r="BU68" i="12" l="1"/>
  <c r="BS76" i="12"/>
  <c r="BS74" i="12"/>
  <c r="BS72" i="12"/>
  <c r="BO70" i="12"/>
  <c r="BU66" i="12"/>
  <c r="BU64" i="12"/>
  <c r="BU62" i="12"/>
  <c r="BU22" i="12"/>
  <c r="BO24"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U117" i="12"/>
  <c r="BS113" i="12"/>
  <c r="BV113" i="12" s="1"/>
  <c r="BU109" i="12"/>
  <c r="BS105" i="12"/>
  <c r="BV105" i="12" s="1"/>
  <c r="BU101" i="12"/>
  <c r="BU70" i="12"/>
  <c r="BO74" i="12"/>
  <c r="BS70" i="12"/>
  <c r="BO22" i="12"/>
  <c r="BS115" i="12"/>
  <c r="BU111" i="12"/>
  <c r="BS107" i="12"/>
  <c r="BU103" i="12"/>
  <c r="BS18" i="12"/>
  <c r="BU105" i="12"/>
  <c r="BS101" i="12"/>
  <c r="BS24" i="12"/>
  <c r="BU16" i="12"/>
  <c r="BU115" i="12"/>
  <c r="BS111" i="12"/>
  <c r="BV111" i="12" s="1"/>
  <c r="BU76" i="12"/>
  <c r="BU18" i="12"/>
  <c r="BO66" i="12"/>
  <c r="BU20" i="12"/>
  <c r="BS117" i="12"/>
  <c r="BU113" i="12"/>
  <c r="BS109" i="12"/>
  <c r="BO76" i="12"/>
  <c r="BO72" i="12"/>
  <c r="BO68" i="12"/>
  <c r="BO64" i="12"/>
  <c r="BS60" i="12"/>
  <c r="BS20" i="12"/>
  <c r="BU107" i="12"/>
  <c r="BS103" i="12"/>
  <c r="BU24" i="12"/>
  <c r="BO62" i="12"/>
  <c r="BS16" i="12"/>
  <c r="BO16" i="12"/>
  <c r="F200" i="9"/>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Q54" i="2" s="1"/>
  <c r="P10" i="2"/>
  <c r="O10" i="2"/>
  <c r="N10" i="2"/>
  <c r="M10" i="2"/>
  <c r="M54" i="2" s="1"/>
  <c r="L10" i="2"/>
  <c r="K10" i="2"/>
  <c r="J10" i="2"/>
  <c r="AP9" i="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54"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C14" i="10"/>
  <c r="C15" i="10" s="1"/>
  <c r="BI17" i="12"/>
  <c r="BI16" i="12"/>
  <c r="AY116" i="12" l="1"/>
  <c r="BV115" i="12"/>
  <c r="AX115" i="12"/>
  <c r="AW115" i="12"/>
  <c r="AL116" i="12"/>
  <c r="AN116" i="12" s="1"/>
  <c r="AN116" i="2" s="1"/>
  <c r="AX113" i="12"/>
  <c r="AW113" i="12"/>
  <c r="AL114" i="12"/>
  <c r="AX111" i="12"/>
  <c r="AW111" i="12"/>
  <c r="AL112" i="12"/>
  <c r="AL112" i="2" s="1"/>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17" i="12"/>
  <c r="AW117" i="12"/>
  <c r="AX101" i="12"/>
  <c r="AW101" i="12"/>
  <c r="AX76" i="12"/>
  <c r="AW76" i="12"/>
  <c r="AX60" i="12"/>
  <c r="AW60" i="12"/>
  <c r="BV22" i="12"/>
  <c r="C44" i="10"/>
  <c r="G47" i="10"/>
  <c r="AL23" i="12"/>
  <c r="BV117" i="12"/>
  <c r="BV101" i="12"/>
  <c r="BV76" i="12"/>
  <c r="BV60" i="12"/>
  <c r="K44" i="10"/>
  <c r="K47" i="10"/>
  <c r="BV18" i="12"/>
  <c r="BV20" i="12"/>
  <c r="BV16" i="12"/>
  <c r="BV24" i="12"/>
  <c r="BR62" i="12"/>
  <c r="BQ62" i="12"/>
  <c r="BP62" i="12"/>
  <c r="BR72" i="12"/>
  <c r="BQ72" i="12"/>
  <c r="BP72" i="12"/>
  <c r="BR76" i="12"/>
  <c r="BQ76" i="12"/>
  <c r="BP76" i="12"/>
  <c r="BR66" i="12"/>
  <c r="BQ66" i="12"/>
  <c r="BP66" i="12"/>
  <c r="BR22" i="12"/>
  <c r="BP22" i="12"/>
  <c r="BQ22" i="12"/>
  <c r="BR60" i="12"/>
  <c r="BQ60" i="12"/>
  <c r="BP60" i="12"/>
  <c r="BR101" i="12"/>
  <c r="BQ101" i="12"/>
  <c r="BP101" i="12"/>
  <c r="BR109" i="12"/>
  <c r="BQ109" i="12"/>
  <c r="BP109" i="12"/>
  <c r="BR117" i="12"/>
  <c r="BQ117" i="12"/>
  <c r="BP117" i="12"/>
  <c r="BR24" i="12"/>
  <c r="BQ24" i="12"/>
  <c r="BP24" i="12"/>
  <c r="BR115" i="12"/>
  <c r="BQ115" i="12"/>
  <c r="BP115" i="12"/>
  <c r="BR16" i="12"/>
  <c r="BQ16" i="12"/>
  <c r="BP16" i="12"/>
  <c r="BR64" i="12"/>
  <c r="BP64" i="12"/>
  <c r="BQ64" i="12"/>
  <c r="BR18" i="12"/>
  <c r="BP18" i="12"/>
  <c r="BQ18" i="12"/>
  <c r="BR103" i="12"/>
  <c r="BP103" i="12"/>
  <c r="BQ103" i="12"/>
  <c r="BR111" i="12"/>
  <c r="BP111" i="12"/>
  <c r="BQ111" i="12"/>
  <c r="BR70" i="12"/>
  <c r="BQ70" i="12"/>
  <c r="BP70" i="12"/>
  <c r="BR107" i="12"/>
  <c r="BQ107" i="12"/>
  <c r="BP107" i="12"/>
  <c r="BR68" i="12"/>
  <c r="BP68" i="12"/>
  <c r="BQ68" i="12"/>
  <c r="BR74" i="12"/>
  <c r="BP74" i="12"/>
  <c r="BQ74" i="12"/>
  <c r="BR20" i="12"/>
  <c r="BQ20" i="12"/>
  <c r="BP20" i="12"/>
  <c r="BR105" i="12"/>
  <c r="BP105" i="12"/>
  <c r="BQ105" i="12"/>
  <c r="BR113" i="12"/>
  <c r="BP113" i="12"/>
  <c r="BQ113" i="12"/>
  <c r="AY77" i="12"/>
  <c r="AY69" i="12"/>
  <c r="AY108" i="12"/>
  <c r="R95" i="2"/>
  <c r="AN112" i="12"/>
  <c r="AN112" i="2" s="1"/>
  <c r="J95" i="2"/>
  <c r="E94" i="10"/>
  <c r="N95" i="2"/>
  <c r="AY114" i="12"/>
  <c r="AH118" i="2"/>
  <c r="AY110" i="12"/>
  <c r="V95" i="2"/>
  <c r="AH73" i="2"/>
  <c r="AY73" i="12"/>
  <c r="AY65" i="12"/>
  <c r="AY67" i="12"/>
  <c r="AH104" i="2"/>
  <c r="AH112" i="2"/>
  <c r="AY63" i="12"/>
  <c r="AY61" i="12"/>
  <c r="AH75" i="2"/>
  <c r="AY75" i="12"/>
  <c r="AH102" i="2"/>
  <c r="AY102" i="12"/>
  <c r="E84" i="10"/>
  <c r="G84" i="10"/>
  <c r="I84" i="10"/>
  <c r="I94" i="10"/>
  <c r="AH106" i="2"/>
  <c r="AN78" i="2"/>
  <c r="AY71" i="12"/>
  <c r="AH25" i="2"/>
  <c r="AY17" i="12"/>
  <c r="AH21" i="2"/>
  <c r="AH17" i="2"/>
  <c r="AH19" i="2"/>
  <c r="AL104" i="2"/>
  <c r="AL114" i="2"/>
  <c r="AH26" i="12"/>
  <c r="BA26" i="12"/>
  <c r="AY23" i="12"/>
  <c r="BG20" i="12"/>
  <c r="BA119"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BB104" i="12"/>
  <c r="J54" i="2"/>
  <c r="N54" i="2"/>
  <c r="R54" i="2"/>
  <c r="V54" i="2"/>
  <c r="K95" i="2"/>
  <c r="O95" i="2"/>
  <c r="S95" i="2"/>
  <c r="W95" i="2"/>
  <c r="K54" i="2"/>
  <c r="O54" i="2"/>
  <c r="S54" i="2"/>
  <c r="W54" i="2"/>
  <c r="L95" i="2"/>
  <c r="P95" i="2"/>
  <c r="T95" i="2"/>
  <c r="L54" i="2"/>
  <c r="P54" i="2"/>
  <c r="T54" i="2"/>
  <c r="M95" i="2"/>
  <c r="Q95" i="2"/>
  <c r="U95" i="2"/>
  <c r="M47" i="10"/>
  <c r="O44" i="10"/>
  <c r="I47" i="10"/>
  <c r="G44" i="10"/>
  <c r="C101" i="10"/>
  <c r="C84" i="10"/>
  <c r="E101" i="10"/>
  <c r="E15" i="10"/>
  <c r="I15" i="10"/>
  <c r="G15" i="10"/>
  <c r="BB112" i="12" l="1"/>
  <c r="AL108" i="2"/>
  <c r="BB108" i="12"/>
  <c r="BB114" i="12"/>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17" i="12"/>
  <c r="AL19" i="12"/>
  <c r="AL118" i="12"/>
  <c r="BB118" i="12" s="1"/>
  <c r="AL21" i="12"/>
  <c r="AL21" i="2" s="1"/>
  <c r="AL61" i="12"/>
  <c r="AN61" i="12" s="1"/>
  <c r="AN61" i="2" s="1"/>
  <c r="AL102" i="12"/>
  <c r="AN102" i="12" s="1"/>
  <c r="AN102" i="2" s="1"/>
  <c r="AL77" i="12"/>
  <c r="AL77" i="2" s="1"/>
  <c r="F65" i="8"/>
  <c r="BB73" i="12"/>
  <c r="AL69" i="2"/>
  <c r="AL73" i="2"/>
  <c r="AY79" i="12"/>
  <c r="AH79" i="12" s="1"/>
  <c r="AH79" i="2" s="1"/>
  <c r="BB116" i="12"/>
  <c r="AN75" i="12"/>
  <c r="AN75" i="2" s="1"/>
  <c r="AL75" i="2"/>
  <c r="AL71" i="2"/>
  <c r="AZ73" i="12"/>
  <c r="BL73" i="12" s="1"/>
  <c r="BM73" i="12" s="1"/>
  <c r="AZ63" i="12"/>
  <c r="AZ106" i="12"/>
  <c r="AZ116" i="12"/>
  <c r="BL116" i="12" s="1"/>
  <c r="BM116" i="12" s="1"/>
  <c r="AZ71" i="12"/>
  <c r="BL71" i="12" s="1"/>
  <c r="BM71" i="12" s="1"/>
  <c r="AZ108" i="12"/>
  <c r="BL108" i="12" s="1"/>
  <c r="BM108" i="12" s="1"/>
  <c r="AZ118" i="12"/>
  <c r="AZ110" i="12"/>
  <c r="AZ23" i="12"/>
  <c r="BL23" i="12" s="1"/>
  <c r="BM23" i="12" s="1"/>
  <c r="AZ19" i="12"/>
  <c r="AZ102" i="12"/>
  <c r="AZ61" i="12"/>
  <c r="BL61" i="12" s="1"/>
  <c r="AZ114" i="12"/>
  <c r="AZ21" i="12"/>
  <c r="BL21" i="12" s="1"/>
  <c r="AZ25" i="12"/>
  <c r="BL25" i="12" s="1"/>
  <c r="AZ112" i="12"/>
  <c r="BL112" i="12" s="1"/>
  <c r="BM112" i="12" s="1"/>
  <c r="AZ69" i="12"/>
  <c r="BL69" i="12" s="1"/>
  <c r="BM69" i="12" s="1"/>
  <c r="AZ65" i="12"/>
  <c r="AZ17" i="12"/>
  <c r="BL17" i="12" s="1"/>
  <c r="AZ77" i="12"/>
  <c r="BL77" i="12" s="1"/>
  <c r="BM77" i="12" s="1"/>
  <c r="V119" i="12"/>
  <c r="V119" i="2" s="1"/>
  <c r="AH119" i="2"/>
  <c r="AZ104" i="12"/>
  <c r="BL104" i="12" s="1"/>
  <c r="BM104" i="12" s="1"/>
  <c r="AZ67" i="12"/>
  <c r="AZ75" i="12"/>
  <c r="AL116" i="2"/>
  <c r="V78" i="12"/>
  <c r="V78" i="2" s="1"/>
  <c r="AH78" i="2"/>
  <c r="BB67" i="12"/>
  <c r="BB71" i="12"/>
  <c r="BB69" i="12"/>
  <c r="V26" i="12"/>
  <c r="V26" i="2" s="1"/>
  <c r="AH26" i="2"/>
  <c r="BB23" i="12"/>
  <c r="AL23" i="2"/>
  <c r="AN23" i="12"/>
  <c r="AN23" i="2" s="1"/>
  <c r="BG21" i="12"/>
  <c r="AY27" i="12"/>
  <c r="AH27" i="12" s="1"/>
  <c r="AH27" i="2" s="1"/>
  <c r="BI20" i="12"/>
  <c r="BI19" i="12"/>
  <c r="BI18" i="12"/>
  <c r="BC65" i="12" l="1"/>
  <c r="BC75" i="12"/>
  <c r="BB25" i="12"/>
  <c r="BC25" i="12" s="1"/>
  <c r="BM25" i="12"/>
  <c r="AN25" i="12"/>
  <c r="AN25" i="2" s="1"/>
  <c r="AN17" i="12"/>
  <c r="AN17" i="2" s="1"/>
  <c r="AL118" i="2"/>
  <c r="BM61" i="12"/>
  <c r="BB102" i="12"/>
  <c r="BB119" i="12" s="1"/>
  <c r="BB120" i="12" s="1"/>
  <c r="AN120" i="12" s="1"/>
  <c r="AN120" i="2" s="1"/>
  <c r="BB21" i="12"/>
  <c r="BC21" i="12" s="1"/>
  <c r="BM21" i="12"/>
  <c r="AN118" i="12"/>
  <c r="AN118" i="2" s="1"/>
  <c r="AN21" i="12"/>
  <c r="AN21" i="2" s="1"/>
  <c r="AN77" i="12"/>
  <c r="AN77" i="2" s="1"/>
  <c r="BB77" i="12"/>
  <c r="BC77" i="12" s="1"/>
  <c r="AL102" i="2"/>
  <c r="BB61" i="12"/>
  <c r="BC61" i="12" s="1"/>
  <c r="AL61" i="2"/>
  <c r="V120" i="12"/>
  <c r="AD122" i="12" s="1"/>
  <c r="V79" i="12"/>
  <c r="AD81" i="12" s="1"/>
  <c r="BC108" i="12"/>
  <c r="BB19" i="12"/>
  <c r="BC19" i="12" s="1"/>
  <c r="AL19" i="2"/>
  <c r="BB17" i="12"/>
  <c r="BC17" i="12" s="1"/>
  <c r="BM17" i="12"/>
  <c r="AL17" i="2"/>
  <c r="BL75" i="12"/>
  <c r="BM75" i="12" s="1"/>
  <c r="BL65" i="12"/>
  <c r="BM65" i="12" s="1"/>
  <c r="BC104" i="12"/>
  <c r="AZ80" i="12"/>
  <c r="AH80" i="12" s="1"/>
  <c r="AH80" i="2" s="1"/>
  <c r="BC23" i="12"/>
  <c r="BL19" i="12"/>
  <c r="BL26" i="12" s="1"/>
  <c r="BC67" i="12"/>
  <c r="BL102" i="12"/>
  <c r="BL114" i="12"/>
  <c r="BM114" i="12" s="1"/>
  <c r="BC114" i="12"/>
  <c r="BC69" i="12"/>
  <c r="BL106" i="12"/>
  <c r="BM106" i="12" s="1"/>
  <c r="BC106" i="12"/>
  <c r="AZ121" i="12"/>
  <c r="AH121" i="12" s="1"/>
  <c r="AH121" i="2" s="1"/>
  <c r="BC73" i="12"/>
  <c r="BL110" i="12"/>
  <c r="BM110" i="12" s="1"/>
  <c r="BC110" i="12"/>
  <c r="BL67" i="12"/>
  <c r="BM67" i="12" s="1"/>
  <c r="BC118" i="12"/>
  <c r="BL118" i="12"/>
  <c r="BM118" i="12" s="1"/>
  <c r="BC112" i="12"/>
  <c r="BC116" i="12"/>
  <c r="BC71" i="12"/>
  <c r="BC63" i="12"/>
  <c r="BL63" i="12"/>
  <c r="V27" i="12"/>
  <c r="V27" i="2" s="1"/>
  <c r="BG22" i="12"/>
  <c r="AZ28" i="12"/>
  <c r="AH28" i="12" s="1"/>
  <c r="AH28" i="2" s="1"/>
  <c r="BI21" i="12"/>
  <c r="BC102" i="12" l="1"/>
  <c r="BB78" i="12"/>
  <c r="BB79" i="12" s="1"/>
  <c r="AN79" i="12" s="1"/>
  <c r="AN79" i="2" s="1"/>
  <c r="V120" i="2"/>
  <c r="V79" i="2"/>
  <c r="AN19" i="12"/>
  <c r="AN19" i="2" s="1"/>
  <c r="BB26" i="12"/>
  <c r="BB27" i="12" s="1"/>
  <c r="AN27" i="12" s="1"/>
  <c r="AN27" i="2" s="1"/>
  <c r="BM19" i="12"/>
  <c r="BM26" i="12" s="1"/>
  <c r="BC26" i="12" s="1"/>
  <c r="BM102" i="12"/>
  <c r="BM119" i="12" s="1"/>
  <c r="BL119" i="12"/>
  <c r="BM63" i="12"/>
  <c r="BM78" i="12" s="1"/>
  <c r="BL78" i="12"/>
  <c r="AD29" i="12"/>
  <c r="BG23" i="12"/>
  <c r="BI22" i="12"/>
  <c r="BC28" i="12" l="1"/>
  <c r="AN28" i="12" s="1"/>
  <c r="AN29" i="12" s="1"/>
  <c r="AN29" i="2" s="1"/>
  <c r="BC78" i="12"/>
  <c r="BC80" i="12" s="1"/>
  <c r="AN80" i="12" s="1"/>
  <c r="BC119" i="12"/>
  <c r="BC121" i="12" s="1"/>
  <c r="AN121" i="12" s="1"/>
  <c r="BG24" i="12"/>
  <c r="BI23" i="12"/>
  <c r="AN121" i="2" l="1"/>
  <c r="AN122" i="12"/>
  <c r="AN122" i="2" s="1"/>
  <c r="AN80" i="2"/>
  <c r="AN81" i="12"/>
  <c r="AN81"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94" i="12"/>
  <c r="AL53" i="12"/>
  <c r="AL94" i="2" l="1"/>
  <c r="AL53" i="2"/>
  <c r="AK42" i="8" l="1"/>
  <c r="AK34" i="8"/>
  <c r="AK27" i="8"/>
  <c r="AK20" i="8"/>
  <c r="AK12" i="8"/>
  <c r="AV38" i="14" l="1"/>
  <c r="BU38" i="14" s="1"/>
  <c r="AW19" i="14"/>
  <c r="AT19" i="14"/>
  <c r="AQ19" i="14"/>
  <c r="AK19" i="14"/>
  <c r="AH19" i="14"/>
  <c r="AE19" i="14"/>
  <c r="AB19" i="14"/>
  <c r="Y19" i="14"/>
  <c r="V19" i="14"/>
  <c r="S19" i="14"/>
  <c r="P19" i="14"/>
  <c r="M19" i="14"/>
  <c r="J19" i="14"/>
  <c r="G19" i="14"/>
  <c r="AI4" i="14"/>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H68" i="8" l="1"/>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F45" i="8" l="1"/>
  <c r="D45" i="8"/>
  <c r="E45" i="8"/>
  <c r="M19" i="8"/>
  <c r="R16" i="8"/>
  <c r="AK35" i="8" s="1"/>
  <c r="O19" i="8"/>
  <c r="AB49" i="8" s="1"/>
  <c r="R128" i="8"/>
  <c r="AK21" i="8" l="1"/>
  <c r="AK13" i="8"/>
  <c r="AK28" i="8"/>
  <c r="L70" i="8"/>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G17" i="8"/>
  <c r="F17" i="8" s="1"/>
  <c r="G7" i="8"/>
  <c r="F7" i="8" s="1"/>
  <c r="E7" i="8"/>
  <c r="C7" i="8"/>
  <c r="D27" i="8"/>
  <c r="D31" i="8"/>
  <c r="E35" i="8"/>
  <c r="D17" i="8"/>
  <c r="E27" i="8"/>
  <c r="E31" i="8"/>
  <c r="C31" i="8"/>
  <c r="E17" i="8"/>
  <c r="C17" i="8"/>
  <c r="C35" i="8"/>
  <c r="C27" i="8"/>
  <c r="D35" i="8"/>
  <c r="G31" i="8"/>
  <c r="F31" i="8" s="1"/>
  <c r="G4" i="8" a="1"/>
  <c r="G4" i="8" s="1"/>
  <c r="G35" i="8"/>
  <c r="F35" i="8" s="1"/>
  <c r="G27" i="8"/>
  <c r="F27" i="8" s="1"/>
  <c r="D4" i="8" a="1"/>
  <c r="D4" i="8" s="1"/>
  <c r="E4" i="8"/>
  <c r="C5" i="8"/>
  <c r="C6" i="8"/>
  <c r="G8" i="8"/>
  <c r="E9" i="8"/>
  <c r="E10" i="8"/>
  <c r="E11" i="8"/>
  <c r="C12" i="8"/>
  <c r="C13" i="8"/>
  <c r="G14" i="8"/>
  <c r="E15" i="8"/>
  <c r="E16" i="8"/>
  <c r="E18" i="8"/>
  <c r="C19" i="8"/>
  <c r="C20" i="8"/>
  <c r="G21" i="8"/>
  <c r="E22" i="8"/>
  <c r="E23" i="8"/>
  <c r="E24" i="8"/>
  <c r="C25" i="8"/>
  <c r="C26" i="8"/>
  <c r="G29" i="8"/>
  <c r="F29" i="8" s="1"/>
  <c r="G30" i="8"/>
  <c r="F30" i="8" s="1"/>
  <c r="G32" i="8"/>
  <c r="E33" i="8"/>
  <c r="E34" i="8"/>
  <c r="D5" i="8"/>
  <c r="D6" i="8"/>
  <c r="D8" i="8"/>
  <c r="G9" i="8"/>
  <c r="F9" i="8" s="1"/>
  <c r="G10" i="8"/>
  <c r="F10" i="8" s="1"/>
  <c r="D12" i="8"/>
  <c r="D13" i="8"/>
  <c r="D14" i="8"/>
  <c r="G15" i="8"/>
  <c r="F15" i="8" s="1"/>
  <c r="G16" i="8"/>
  <c r="F16" i="8" s="1"/>
  <c r="D19" i="8"/>
  <c r="D20" i="8"/>
  <c r="D21" i="8"/>
  <c r="G22" i="8"/>
  <c r="F22" i="8" s="1"/>
  <c r="G23" i="8"/>
  <c r="F23" i="8" s="1"/>
  <c r="D25" i="8"/>
  <c r="D26" i="8"/>
  <c r="D28" i="8"/>
  <c r="C30" i="8"/>
  <c r="G33" i="8"/>
  <c r="F33" i="8" s="1"/>
  <c r="G34" i="8"/>
  <c r="F34" i="8" s="1"/>
  <c r="D32" i="8"/>
  <c r="C34" i="8"/>
  <c r="D24" i="8"/>
  <c r="G26" i="8"/>
  <c r="F26" i="8" s="1"/>
  <c r="E30" i="8"/>
  <c r="D34" i="8"/>
  <c r="E5" i="8"/>
  <c r="E6" i="8"/>
  <c r="E8" i="8"/>
  <c r="C9" i="8"/>
  <c r="C10" i="8"/>
  <c r="G11" i="8"/>
  <c r="E12" i="8"/>
  <c r="E13" i="8"/>
  <c r="E14" i="8"/>
  <c r="C15" i="8"/>
  <c r="C16" i="8"/>
  <c r="G18" i="8"/>
  <c r="E19" i="8"/>
  <c r="E20" i="8"/>
  <c r="E21" i="8"/>
  <c r="C22" i="8"/>
  <c r="C23" i="8"/>
  <c r="G24" i="8"/>
  <c r="E25" i="8"/>
  <c r="E26" i="8"/>
  <c r="E28" i="8"/>
  <c r="D29" i="8"/>
  <c r="D30" i="8"/>
  <c r="C33" i="8"/>
  <c r="D23" i="8"/>
  <c r="G25" i="8"/>
  <c r="F25" i="8" s="1"/>
  <c r="E29" i="8"/>
  <c r="D33" i="8"/>
  <c r="G5" i="8"/>
  <c r="F5" i="8" s="1"/>
  <c r="G6" i="8"/>
  <c r="F6" i="8" s="1"/>
  <c r="D9" i="8"/>
  <c r="D10" i="8"/>
  <c r="D11" i="8"/>
  <c r="G12" i="8"/>
  <c r="F12" i="8" s="1"/>
  <c r="G13" i="8"/>
  <c r="F13" i="8" s="1"/>
  <c r="D15" i="8"/>
  <c r="D16" i="8"/>
  <c r="D18" i="8"/>
  <c r="G19" i="8"/>
  <c r="F19" i="8" s="1"/>
  <c r="G20" i="8"/>
  <c r="F20" i="8" s="1"/>
  <c r="D22" i="8"/>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J45" i="8"/>
  <c r="E60" i="8"/>
  <c r="C14" i="8" a="1"/>
  <c r="C14" i="8" s="1"/>
  <c r="C11" i="8"/>
  <c r="C21" i="8"/>
  <c r="C18" i="8"/>
  <c r="C28" i="8"/>
  <c r="C4" i="8"/>
  <c r="C24" i="8"/>
  <c r="C8" i="8"/>
  <c r="C32" i="8"/>
  <c r="G51" i="8"/>
  <c r="Q70" i="8"/>
  <c r="Q65" i="8"/>
  <c r="Q79" i="8"/>
  <c r="G56" i="8"/>
  <c r="G52" i="8"/>
  <c r="G54" i="8"/>
  <c r="G59" i="8"/>
  <c r="G58" i="8"/>
  <c r="G55" i="8"/>
  <c r="G53" i="8"/>
  <c r="D60" i="8"/>
  <c r="C60" i="8"/>
  <c r="H28" i="8" l="1"/>
  <c r="F28" i="8" s="1"/>
  <c r="H8" i="8"/>
  <c r="F8" i="8" s="1"/>
  <c r="H14" i="8"/>
  <c r="F14" i="8" s="1"/>
  <c r="H21" i="8"/>
  <c r="F21" i="8" s="1"/>
  <c r="H32" i="8"/>
  <c r="F32" i="8" s="1"/>
  <c r="H4" i="8"/>
  <c r="H11" i="8"/>
  <c r="F11" i="8" s="1"/>
  <c r="H18" i="8"/>
  <c r="F18" i="8" s="1"/>
  <c r="H24" i="8"/>
  <c r="F24" i="8" s="1"/>
  <c r="G60" i="8"/>
  <c r="F60" i="8"/>
  <c r="F4" i="8" l="1"/>
  <c r="M10" i="8" l="1"/>
  <c r="M6" i="8"/>
  <c r="M14" i="8" s="1"/>
  <c r="M13" i="8" s="1"/>
  <c r="O10" i="8" l="1"/>
  <c r="AA48" i="8" s="1"/>
  <c r="M5" i="8"/>
  <c r="Q22" i="8"/>
  <c r="AA11" i="8" l="1"/>
  <c r="AA41" i="8"/>
  <c r="O6" i="8"/>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<sst xmlns="http://schemas.openxmlformats.org/spreadsheetml/2006/main" count="1462" uniqueCount="590">
  <si>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</si>
  <si>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</si>
  <si>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</si>
  <si>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</si>
  <si>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</si>
  <si>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</si>
  <si>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</si>
  <si>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</si>
  <si>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</si>
  <si>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</si>
  <si>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</si>
  <si>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</si>
  <si>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</si>
  <si>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</si>
  <si>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</si>
  <si>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</si>
  <si>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</si>
  <si>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</si>
  <si>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</si>
  <si>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</si>
  <si>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</si>
  <si>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</si>
  <si>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</si>
  <si>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</si>
  <si>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</si>
  <si>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</si>
  <si>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</si>
  <si>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</si>
  <si>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</si>
  <si>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</si>
  <si>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</si>
  <si>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</si>
  <si>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</si>
  <si>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</si>
  <si>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</si>
  <si>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</si>
  <si>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</si>
  <si>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</si>
  <si>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</si>
  <si>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</si>
  <si>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</si>
  <si>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</si>
  <si>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</si>
  <si>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</si>
  <si>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</si>
  <si>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</si>
  <si>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</si>
  <si>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</si>
  <si>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</si>
  <si>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</si>
  <si>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</si>
  <si>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</si>
  <si>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</si>
  <si>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</si>
  <si>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</si>
  <si>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</si>
  <si>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</si>
  <si>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</si>
  <si>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</si>
  <si>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</si>
  <si>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</si>
  <si>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</si>
  <si>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</si>
  <si>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</si>
  <si>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</si>
  <si>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</si>
  <si>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</si>
  <si>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</si>
  <si>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</si>
  <si>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</si>
  <si>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</si>
  <si>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</si>
  <si>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</si>
  <si>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</si>
  <si>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</si>
  <si>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</si>
  <si>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</si>
  <si>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</si>
  <si>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</si>
  <si>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</si>
  <si>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</si>
  <si>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</si>
  <si>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</si>
  <si>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</si>
  <si>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</si>
  <si>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</si>
  <si>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</si>
  <si>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</si>
  <si>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</si>
  <si>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</si>
  <si>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</si>
  <si>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</si>
  <si>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</si>
  <si>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</si>
  <si>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</si>
  <si>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</si>
  <si>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</si>
  <si>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</si>
  <si>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</si>
  <si>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</si>
  <si>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</si>
  <si>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</si>
  <si>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</si>
  <si>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</si>
  <si>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</si>
  <si>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</si>
  <si>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</si>
  <si>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</si>
  <si>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</si>
  <si>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</si>
  <si>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</si>
  <si>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</si>
  <si>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</si>
  <si>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</si>
  <si>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</si>
  <si>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</si>
  <si>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</si>
  <si>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</si>
  <si>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</si>
  <si>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</si>
  <si>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</si>
  <si>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</si>
  <si>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</si>
  <si>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</si>
  <si>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</si>
  <si>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</si>
  <si>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</si>
  <si>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</si>
  <si>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</si>
  <si>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</si>
  <si>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</si>
  <si>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</si>
  <si>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</si>
  <si>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</si>
  <si>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</si>
  <si>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</si>
  <si>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</si>
  <si>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</si>
  <si>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</si>
  <si>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</si>
  <si>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</si>
  <si>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</si>
  <si>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</si>
  <si>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</si>
  <si>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</si>
  <si>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</si>
  <si>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</si>
  <si>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</si>
  <si>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</si>
  <si>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</si>
  <si>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</si>
  <si>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</si>
  <si>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</si>
  <si>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</si>
  <si>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</si>
  <si>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</si>
  <si>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</si>
  <si>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</si>
  <si>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</si>
  <si>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</si>
  <si>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</si>
  <si>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</si>
  <si>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</si>
  <si>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</si>
  <si>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</si>
  <si>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</si>
  <si>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</si>
  <si>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</si>
  <si>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</si>
  <si>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</si>
  <si>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</si>
  <si>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</si>
  <si>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</si>
  <si>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</si>
  <si>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</si>
  <si>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</si>
  <si>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</si>
  <si>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</si>
  <si>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</si>
  <si>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</si>
  <si>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</si>
  <si>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</si>
  <si>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</si>
  <si>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</si>
  <si>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</si>
  <si>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</si>
  <si>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</si>
  <si>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</si>
  <si>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</si>
  <si>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</si>
  <si>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</si>
  <si>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</si>
  <si>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</si>
  <si>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</si>
  <si>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</si>
  <si>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</si>
  <si>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</si>
  <si>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</si>
  <si>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</si>
  <si>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</si>
  <si>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</si>
  <si>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</si>
  <si>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</si>
  <si>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</si>
  <si>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</si>
  <si>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</si>
  <si>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</si>
  <si>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</si>
  <si>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</si>
  <si>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</si>
  <si>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</si>
  <si>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</si>
  <si>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</si>
  <si>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</si>
  <si>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</si>
  <si>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</si>
  <si>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</si>
  <si>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</si>
  <si>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</si>
  <si>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</si>
  <si>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</si>
  <si>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</si>
  <si>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</si>
  <si>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</si>
  <si>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</si>
  <si>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</si>
  <si>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</si>
  <si>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</si>
  <si>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</si>
  <si>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</si>
  <si>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</si>
  <si>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</si>
  <si>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</si>
  <si>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</si>
  <si>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</si>
  <si>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</si>
  <si>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</si>
  <si>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</si>
  <si>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</si>
  <si>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</si>
  <si>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</si>
  <si>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</si>
  <si>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</si>
  <si>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</si>
  <si>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</si>
  <si>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</si>
  <si>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</si>
  <si>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</si>
  <si>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</si>
  <si>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</si>
  <si>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</si>
  <si>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</si>
  <si>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</si>
  <si>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</si>
  <si>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</si>
  <si>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</si>
  <si>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</si>
  <si>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</si>
  <si>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</si>
  <si>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</si>
  <si>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</si>
  <si>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</si>
  <si>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</si>
  <si>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</si>
  <si>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</si>
  <si>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</si>
  <si>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</si>
  <si>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</si>
  <si>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</si>
  <si>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</si>
  <si>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</si>
  <si>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</si>
  <si>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</si>
  <si>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</si>
  <si>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</si>
  <si>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</si>
  <si>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</si>
  <si>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</si>
  <si>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</si>
  <si>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</si>
  <si>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</si>
  <si>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</si>
  <si>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</si>
  <si>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</si>
  <si>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</si>
  <si>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</si>
  <si>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</si>
  <si>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</si>
  <si>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</si>
  <si>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</si>
  <si>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</si>
  <si>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</si>
  <si>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</si>
  <si>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</si>
  <si>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</si>
  <si>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</si>
  <si>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</si>
  <si>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</si>
  <si>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</si>
  <si>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</si>
  <si>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</si>
  <si>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</si>
  <si>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</si>
  <si>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</si>
  <si>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</si>
  <si>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</si>
  <si>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</si>
  <si>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</si>
  <si>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</si>
  <si>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</si>
  <si>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</si>
  <si>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</si>
  <si>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</si>
  <si>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</si>
  <si>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</si>
  <si>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</si>
  <si>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</si>
  <si>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</si>
  <si>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</si>
  <si>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</si>
  <si>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</si>
  <si>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</si>
  <si>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</si>
  <si>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</si>
  <si>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</si>
  <si>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</si>
  <si>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</si>
  <si>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</si>
  <si>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</si>
  <si>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</si>
  <si>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</si>
  <si>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</si>
  <si>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</si>
  <si>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</si>
  <si>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</si>
  <si>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</si>
  <si>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</si>
  <si>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</si>
  <si>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</si>
  <si>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</si>
  <si>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</si>
  <si>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</si>
  <si>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</si>
  <si>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</si>
  <si>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</si>
  <si>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</si>
  <si>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</si>
  <si>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</si>
  <si>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</si>
  <si>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</si>
  <si>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</si>
  <si>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</si>
  <si>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</si>
  <si>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</si>
  <si>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</si>
  <si>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</si>
  <si>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</si>
  <si>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</si>
  <si>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</si>
  <si>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</si>
  <si>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</si>
  <si>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</si>
  <si>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</si>
  <si>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</si>
  <si>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</si>
  <si>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</si>
  <si>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</si>
  <si>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</si>
  <si>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</si>
  <si>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</si>
  <si>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</si>
  <si>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</si>
  <si>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</si>
  <si>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</si>
  <si>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</si>
  <si>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</si>
  <si>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</si>
  <si>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</si>
  <si>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</si>
  <si>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</si>
  <si>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</si>
  <si>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</si>
  <si>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</si>
  <si>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</si>
  <si>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</si>
  <si>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</si>
  <si>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</si>
  <si>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</si>
  <si>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</si>
  <si>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</si>
  <si>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</si>
  <si>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</si>
  <si>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</si>
  <si>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</si>
  <si>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</si>
  <si>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</si>
  <si>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</si>
  <si>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</si>
  <si>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</si>
  <si>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</si>
  <si>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</si>
  <si>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</si>
  <si>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</si>
  <si>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</si>
  <si>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</si>
  <si>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</si>
  <si>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</si>
  <si>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</si>
  <si>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</si>
  <si>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</si>
  <si>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</si>
  <si>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選択テーブル</t>
    <rPh sb="0" eb="2">
      <t>センタク</t>
    </rPh>
    <phoneticPr fontId="2"/>
  </si>
  <si>
    <t>テーブル１&lt;　パターン３の場合　&gt;　</t>
    <rPh sb="13" eb="15">
      <t>バアイ</t>
    </rPh>
    <phoneticPr fontId="72"/>
  </si>
  <si>
    <t>金額条件　：　　</t>
    <rPh sb="0" eb="2">
      <t>キンガク</t>
    </rPh>
    <rPh sb="2" eb="4">
      <t>ジョウケン</t>
    </rPh>
    <phoneticPr fontId="7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</si>
  <si>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2"/>
  </si>
  <si>
    <t>還付条件　：　　</t>
    <rPh sb="0" eb="2">
      <t>カンプ</t>
    </rPh>
    <rPh sb="2" eb="4">
      <t>ジョウケン</t>
    </rPh>
    <phoneticPr fontId="72"/>
  </si>
  <si>
    <t>"充当を優先（残額は還付）"</t>
    <rPh sb="1" eb="3">
      <t>ジュウトウ</t>
    </rPh>
    <rPh sb="4" eb="6">
      <t>ユウセン</t>
    </rPh>
    <rPh sb="7" eb="9">
      <t>ザンガク</t>
    </rPh>
    <rPh sb="10" eb="12">
      <t>カンプ</t>
    </rPh>
    <phoneticPr fontId="72"/>
  </si>
  <si>
    <t>充当意思　：　　</t>
    <rPh sb="0" eb="2">
      <t>ジュウトウ</t>
    </rPh>
    <rPh sb="2" eb="4">
      <t>イシ</t>
    </rPh>
    <phoneticPr fontId="72"/>
  </si>
  <si>
    <t>"１"</t>
    <phoneticPr fontId="72"/>
  </si>
  <si>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72"/>
  </si>
  <si>
    <t>※分納する場合の充当順は以下のとおり。</t>
  </si>
  <si>
    <t>　　第1期　⇒　第2期　⇒　第3期</t>
  </si>
  <si>
    <t>充当額</t>
    <phoneticPr fontId="2"/>
  </si>
  <si>
    <t>労働保険料額</t>
    <phoneticPr fontId="2"/>
  </si>
  <si>
    <t>テーブル２&lt;　パターン４の場合　&gt;　</t>
    <phoneticPr fontId="72"/>
  </si>
  <si>
    <t>"2"</t>
    <phoneticPr fontId="72"/>
  </si>
  <si>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72"/>
  </si>
  <si>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</si>
  <si>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</si>
  <si>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</si>
  <si>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</si>
  <si>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72"/>
  </si>
  <si>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72"/>
  </si>
  <si>
    <t>※充当順は以下のとおり。</t>
    <phoneticPr fontId="72"/>
  </si>
  <si>
    <t>分納の場合　：第１期⇒一般拠出金⇒第２期⇒第３期</t>
    <phoneticPr fontId="72"/>
  </si>
  <si>
    <t>テーブル３&lt;　パターン２の場合　&gt;　　</t>
    <rPh sb="13" eb="15">
      <t>バアイ</t>
    </rPh>
    <phoneticPr fontId="72"/>
  </si>
  <si>
    <t>概算保険料額</t>
    <phoneticPr fontId="2"/>
  </si>
  <si>
    <t>テーブル３&lt;　パターン５の場合　＞　　</t>
    <phoneticPr fontId="72"/>
  </si>
  <si>
    <t>NULL</t>
    <phoneticPr fontId="72"/>
  </si>
  <si>
    <t>テーブル４&lt;　パターン１の場合　＞</t>
    <rPh sb="13" eb="15">
      <t>バアイ</t>
    </rPh>
    <phoneticPr fontId="72"/>
  </si>
  <si>
    <t>5．⑱申告済概算保険料　≦　⑩の(イ)労働保険料（確定保険料額）</t>
    <phoneticPr fontId="72"/>
  </si>
  <si>
    <t>テーブル５&lt;　パターン６の場合　&gt;</t>
    <rPh sb="13" eb="15">
      <t>バアイ</t>
    </rPh>
    <phoneticPr fontId="72"/>
  </si>
  <si>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2"/>
  </si>
  <si>
    <t>"3"</t>
    <phoneticPr fontId="72"/>
  </si>
  <si>
    <t>非分納の場合：全期　⇒一般拠出金</t>
    <phoneticPr fontId="72"/>
  </si>
  <si>
    <t>"充当しない（全額を還付）"</t>
    <phoneticPr fontId="72"/>
  </si>
  <si>
    <t>－</t>
    <phoneticPr fontId="72"/>
  </si>
  <si>
    <t>－</t>
    <phoneticPr fontId="72"/>
  </si>
  <si>
    <t>労働保険料（確定保険料額）</t>
  </si>
  <si>
    <t>③事業廃止等年月日（元号：令和は９）</t>
    <rPh sb="13" eb="15">
      <t>レイワ</t>
    </rPh>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</si>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</sst>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90" formatCode="0.0_ "/>
    <numFmt numFmtId="191" formatCode="#,##0_ "/>
    <numFmt numFmtId="192" formatCode="0.00?_ "/>
    <numFmt numFmtId="193" formatCode="0.00_ "/>
    <numFmt numFmtId="194" formatCode="0.00_);[Red]\(0.00\)"/>
  </numFmts>
  <fonts count="89">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FF0000"/>
      <name val="ＭＳ Ｐ明朝"/>
      <family val="1"/>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s>
  <fills count="1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265">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s>
  <cellStyleXfs count="6">
    <xf numFmtId="0" fontId="0" fillId="0" borderId="0"/>
    <xf numFmtId="38" fontId="1" fillId="0" borderId="0" applyFont="0" applyFill="0" applyBorder="0" applyAlignment="0" applyProtection="0"/>
    <xf numFmtId="38" fontId="58" fillId="0" borderId="0" applyFont="0" applyFill="0" applyBorder="0" applyAlignment="0" applyProtection="0">
      <alignment vertical="center"/>
    </xf>
    <xf numFmtId="0" fontId="62" fillId="0" borderId="0">
      <alignment vertical="center"/>
    </xf>
    <xf numFmtId="0" fontId="1" fillId="0" borderId="0" applyAlignment="0"/>
    <xf numFmtId="0" fontId="79" fillId="0" borderId="0"/>
  </cellStyleXfs>
  <cellXfs count="1208">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13" fillId="0" borderId="0" xfId="0" applyFont="1" applyAlignment="1">
      <alignment vertical="center"/>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8" xfId="0" applyFont="1" applyBorder="1" applyAlignment="1">
      <alignment vertical="center"/>
    </xf>
    <xf numFmtId="184" fontId="11" fillId="0" borderId="0" xfId="0" applyNumberFormat="1"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Alignment="1">
      <alignment vertical="center"/>
    </xf>
    <xf numFmtId="0" fontId="24" fillId="0" borderId="15" xfId="0" applyFont="1" applyBorder="1" applyAlignment="1">
      <alignment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20" xfId="0" applyFont="1" applyBorder="1" applyAlignment="1">
      <alignment vertical="center"/>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2" fillId="0" borderId="8" xfId="0" applyFont="1" applyBorder="1" applyAlignment="1">
      <alignment horizontal="center" vertical="center"/>
    </xf>
    <xf numFmtId="0" fontId="24" fillId="0" borderId="22" xfId="0" applyFont="1" applyBorder="1" applyAlignment="1">
      <alignment vertical="center"/>
    </xf>
    <xf numFmtId="0" fontId="19"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19" xfId="0" applyFont="1" applyBorder="1" applyAlignment="1">
      <alignment vertical="center"/>
    </xf>
    <xf numFmtId="0" fontId="24"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24" fillId="0" borderId="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26" fillId="0" borderId="8" xfId="0" applyFont="1" applyBorder="1" applyAlignment="1">
      <alignment vertical="top" wrapText="1"/>
    </xf>
    <xf numFmtId="0" fontId="26" fillId="0" borderId="0" xfId="0" applyFont="1" applyAlignment="1">
      <alignment vertical="top" wrapText="1"/>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26" fillId="0" borderId="28"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35" fillId="0" borderId="0" xfId="0" applyFont="1" applyAlignment="1">
      <alignment vertical="center"/>
    </xf>
    <xf numFmtId="0" fontId="37" fillId="0" borderId="0" xfId="0" applyFont="1" applyAlignment="1">
      <alignment vertical="center"/>
    </xf>
    <xf numFmtId="49" fontId="35" fillId="0" borderId="0" xfId="0" applyNumberFormat="1" applyFont="1" applyAlignment="1">
      <alignment vertical="center"/>
    </xf>
    <xf numFmtId="0" fontId="35" fillId="0" borderId="40" xfId="0" applyFont="1" applyBorder="1" applyAlignment="1">
      <alignment vertical="center"/>
    </xf>
    <xf numFmtId="0" fontId="35" fillId="0" borderId="41" xfId="0" applyFont="1" applyBorder="1" applyAlignment="1">
      <alignment vertical="center"/>
    </xf>
    <xf numFmtId="0" fontId="35" fillId="0" borderId="42" xfId="0" applyFont="1" applyBorder="1" applyAlignment="1">
      <alignment vertical="center"/>
    </xf>
    <xf numFmtId="0" fontId="35" fillId="0" borderId="43" xfId="0" applyFont="1" applyBorder="1" applyAlignment="1">
      <alignment vertical="center"/>
    </xf>
    <xf numFmtId="0" fontId="35" fillId="0" borderId="44" xfId="0" applyFont="1" applyBorder="1" applyAlignment="1">
      <alignment vertical="center"/>
    </xf>
    <xf numFmtId="0" fontId="35" fillId="0" borderId="45" xfId="0" applyFont="1" applyBorder="1" applyAlignment="1">
      <alignment vertical="center"/>
    </xf>
    <xf numFmtId="0" fontId="35" fillId="0" borderId="46" xfId="0" applyFont="1" applyBorder="1" applyAlignment="1">
      <alignment vertical="center"/>
    </xf>
    <xf numFmtId="0" fontId="35" fillId="0" borderId="47" xfId="0" applyFont="1" applyBorder="1" applyAlignment="1">
      <alignment vertical="center"/>
    </xf>
    <xf numFmtId="0" fontId="39" fillId="0" borderId="0" xfId="0" applyFont="1" applyAlignment="1">
      <alignment vertical="center"/>
    </xf>
    <xf numFmtId="0" fontId="35" fillId="0" borderId="48" xfId="0" applyFont="1" applyBorder="1" applyAlignment="1">
      <alignment vertical="center"/>
    </xf>
    <xf numFmtId="0" fontId="35" fillId="0" borderId="49" xfId="0" applyFont="1" applyBorder="1" applyAlignment="1">
      <alignment vertical="center"/>
    </xf>
    <xf numFmtId="0" fontId="35" fillId="0" borderId="50" xfId="0" applyFont="1" applyBorder="1" applyAlignment="1">
      <alignment vertical="center"/>
    </xf>
    <xf numFmtId="0" fontId="40" fillId="0" borderId="0" xfId="0" applyFont="1" applyAlignment="1">
      <alignment vertical="center"/>
    </xf>
    <xf numFmtId="0" fontId="35" fillId="0" borderId="51" xfId="0" applyFont="1" applyBorder="1" applyAlignment="1">
      <alignment vertical="center"/>
    </xf>
    <xf numFmtId="0" fontId="35" fillId="0" borderId="52" xfId="0" applyFont="1" applyBorder="1" applyAlignment="1">
      <alignment vertical="center"/>
    </xf>
    <xf numFmtId="0" fontId="35" fillId="0" borderId="53" xfId="0" applyFont="1" applyBorder="1" applyAlignment="1">
      <alignment vertical="center"/>
    </xf>
    <xf numFmtId="0" fontId="41" fillId="0" borderId="0" xfId="0" applyFont="1" applyAlignment="1">
      <alignment vertical="center"/>
    </xf>
    <xf numFmtId="0" fontId="44" fillId="0" borderId="0" xfId="0" applyFont="1" applyAlignment="1">
      <alignment vertical="center"/>
    </xf>
    <xf numFmtId="0" fontId="35" fillId="0" borderId="9" xfId="0" applyFont="1" applyBorder="1" applyAlignment="1">
      <alignment vertical="center"/>
    </xf>
    <xf numFmtId="49" fontId="35" fillId="0" borderId="10" xfId="0" applyNumberFormat="1" applyFont="1" applyBorder="1" applyAlignment="1">
      <alignment vertical="center"/>
    </xf>
    <xf numFmtId="0" fontId="37" fillId="0" borderId="10"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31" xfId="0" applyFont="1" applyBorder="1" applyAlignment="1">
      <alignment vertical="center"/>
    </xf>
    <xf numFmtId="0" fontId="35" fillId="0" borderId="32" xfId="0" applyFont="1" applyBorder="1" applyAlignment="1">
      <alignment vertical="center"/>
    </xf>
    <xf numFmtId="0" fontId="45" fillId="0" borderId="0" xfId="0" applyFont="1" applyAlignment="1">
      <alignment horizontal="center" vertical="center"/>
    </xf>
    <xf numFmtId="0" fontId="35" fillId="0" borderId="0" xfId="0" applyFont="1" applyAlignment="1">
      <alignment horizontal="center" vertical="center"/>
    </xf>
    <xf numFmtId="0" fontId="35" fillId="0" borderId="32" xfId="0" applyFont="1" applyBorder="1" applyAlignment="1">
      <alignment horizontal="center" vertical="center"/>
    </xf>
    <xf numFmtId="0" fontId="35" fillId="0" borderId="12" xfId="0" applyFont="1" applyBorder="1" applyAlignment="1">
      <alignment vertical="center"/>
    </xf>
    <xf numFmtId="0" fontId="35" fillId="0" borderId="13" xfId="0" applyFont="1" applyBorder="1" applyAlignment="1">
      <alignment vertical="center"/>
    </xf>
    <xf numFmtId="0" fontId="35" fillId="0" borderId="14" xfId="0" applyFont="1" applyBorder="1" applyAlignment="1">
      <alignment vertical="center"/>
    </xf>
    <xf numFmtId="49" fontId="41" fillId="0" borderId="0" xfId="0" applyNumberFormat="1" applyFont="1" applyAlignment="1">
      <alignment vertical="center"/>
    </xf>
    <xf numFmtId="49" fontId="35" fillId="0" borderId="0" xfId="0" applyNumberFormat="1" applyFont="1" applyAlignment="1">
      <alignment horizontal="center" vertical="center"/>
    </xf>
    <xf numFmtId="0" fontId="46" fillId="0" borderId="0" xfId="0" applyFont="1" applyAlignment="1">
      <alignment vertical="center"/>
    </xf>
    <xf numFmtId="49" fontId="35" fillId="0" borderId="54" xfId="0" applyNumberFormat="1" applyFont="1" applyBorder="1" applyAlignment="1">
      <alignment vertical="center"/>
    </xf>
    <xf numFmtId="0" fontId="35" fillId="0" borderId="55" xfId="0" applyFont="1" applyBorder="1" applyAlignment="1">
      <alignment vertical="center"/>
    </xf>
    <xf numFmtId="0" fontId="35" fillId="0" borderId="56" xfId="0" applyFont="1" applyBorder="1" applyAlignment="1">
      <alignment vertical="center"/>
    </xf>
    <xf numFmtId="49" fontId="35" fillId="0" borderId="57" xfId="0" applyNumberFormat="1" applyFont="1" applyBorder="1" applyAlignment="1">
      <alignment vertical="center"/>
    </xf>
    <xf numFmtId="0" fontId="35" fillId="0" borderId="58" xfId="0" applyFont="1" applyBorder="1" applyAlignment="1">
      <alignment vertical="center"/>
    </xf>
    <xf numFmtId="0" fontId="47" fillId="0" borderId="0" xfId="0" applyFont="1" applyAlignment="1">
      <alignment vertical="center"/>
    </xf>
    <xf numFmtId="0" fontId="45" fillId="0" borderId="0" xfId="0" applyFont="1" applyAlignment="1">
      <alignment vertical="center"/>
    </xf>
    <xf numFmtId="49" fontId="35" fillId="0" borderId="59" xfId="0" applyNumberFormat="1" applyFont="1" applyBorder="1" applyAlignment="1">
      <alignment vertical="center"/>
    </xf>
    <xf numFmtId="0" fontId="35" fillId="0" borderId="60" xfId="0" applyFont="1" applyBorder="1" applyAlignment="1">
      <alignment horizontal="left" vertical="center"/>
    </xf>
    <xf numFmtId="0" fontId="35" fillId="0" borderId="61" xfId="0" applyFont="1" applyBorder="1" applyAlignment="1">
      <alignment horizontal="left" vertical="center"/>
    </xf>
    <xf numFmtId="0" fontId="35"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right" vertical="center"/>
    </xf>
    <xf numFmtId="0" fontId="48" fillId="0" borderId="0" xfId="0" applyFont="1" applyAlignment="1">
      <alignment horizontal="center" vertical="center"/>
    </xf>
    <xf numFmtId="0" fontId="48" fillId="0" borderId="0" xfId="0" applyFont="1" applyAlignment="1">
      <alignment vertical="center"/>
    </xf>
    <xf numFmtId="0" fontId="27" fillId="0" borderId="0" xfId="0" applyFont="1" applyAlignment="1">
      <alignment horizontal="center" vertical="center"/>
    </xf>
    <xf numFmtId="49" fontId="44" fillId="0" borderId="0" xfId="0" applyNumberFormat="1" applyFont="1" applyAlignment="1">
      <alignment vertical="center"/>
    </xf>
    <xf numFmtId="49" fontId="35" fillId="0" borderId="57" xfId="4" applyNumberFormat="1" applyFont="1" applyBorder="1" applyAlignment="1">
      <alignment vertical="center"/>
    </xf>
    <xf numFmtId="49" fontId="35" fillId="0" borderId="0" xfId="4" applyNumberFormat="1" applyFont="1" applyAlignment="1">
      <alignment horizontal="center" vertical="center"/>
    </xf>
    <xf numFmtId="0" fontId="35" fillId="0" borderId="0" xfId="4" applyFont="1" applyAlignment="1">
      <alignment vertical="center"/>
    </xf>
    <xf numFmtId="0" fontId="35" fillId="0" borderId="58" xfId="4" applyFont="1" applyBorder="1" applyAlignment="1">
      <alignment vertical="center"/>
    </xf>
    <xf numFmtId="0" fontId="44" fillId="0" borderId="0" xfId="0" applyFont="1" applyAlignment="1">
      <alignment horizontal="left" vertical="center"/>
    </xf>
    <xf numFmtId="0" fontId="35" fillId="0" borderId="32" xfId="4" applyFont="1" applyBorder="1" applyAlignment="1">
      <alignment vertical="center"/>
    </xf>
    <xf numFmtId="0" fontId="21" fillId="0" borderId="0" xfId="0" applyFont="1" applyAlignment="1">
      <alignment horizontal="center" vertical="center"/>
    </xf>
    <xf numFmtId="0" fontId="35" fillId="0" borderId="0" xfId="0" applyFont="1"/>
    <xf numFmtId="0" fontId="35" fillId="0" borderId="44" xfId="4" applyFont="1" applyBorder="1" applyAlignment="1">
      <alignment vertical="center"/>
    </xf>
    <xf numFmtId="0" fontId="39" fillId="0" borderId="0" xfId="4" applyFont="1" applyAlignment="1">
      <alignment horizontal="left" vertical="center"/>
    </xf>
    <xf numFmtId="49" fontId="35" fillId="0" borderId="0" xfId="4" applyNumberFormat="1" applyFont="1" applyAlignment="1">
      <alignment vertical="center"/>
    </xf>
    <xf numFmtId="0" fontId="35" fillId="0" borderId="0" xfId="4" applyFont="1" applyAlignment="1">
      <alignment horizontal="left" vertical="center"/>
    </xf>
    <xf numFmtId="0" fontId="39" fillId="0" borderId="0" xfId="4" applyFont="1" applyAlignment="1">
      <alignment vertical="center"/>
    </xf>
    <xf numFmtId="49" fontId="40" fillId="0" borderId="0" xfId="4" applyNumberFormat="1" applyFont="1" applyAlignment="1">
      <alignment vertical="center"/>
    </xf>
    <xf numFmtId="0" fontId="36" fillId="0" borderId="0" xfId="0" applyFont="1" applyAlignment="1">
      <alignment vertical="center" shrinkToFit="1"/>
    </xf>
    <xf numFmtId="0" fontId="1" fillId="0" borderId="0" xfId="0" applyFont="1"/>
    <xf numFmtId="0" fontId="39" fillId="0" borderId="62" xfId="4" applyFont="1" applyBorder="1" applyAlignment="1">
      <alignment vertical="center"/>
    </xf>
    <xf numFmtId="0" fontId="35" fillId="0" borderId="48" xfId="4" applyFont="1" applyBorder="1" applyAlignment="1">
      <alignment vertical="center"/>
    </xf>
    <xf numFmtId="0" fontId="35" fillId="0" borderId="63"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65" xfId="0" applyBorder="1" applyAlignment="1">
      <alignment vertical="center"/>
    </xf>
    <xf numFmtId="0" fontId="0" fillId="0" borderId="10" xfId="0" applyBorder="1" applyAlignment="1">
      <alignment horizontal="center" vertical="center"/>
    </xf>
    <xf numFmtId="0" fontId="0" fillId="0" borderId="64" xfId="0" applyBorder="1" applyAlignment="1">
      <alignment vertical="center"/>
    </xf>
    <xf numFmtId="0" fontId="0" fillId="0" borderId="6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9" fillId="0" borderId="0" xfId="0" applyFont="1" applyAlignment="1">
      <alignment vertical="center"/>
    </xf>
    <xf numFmtId="0" fontId="13" fillId="0" borderId="67" xfId="0" applyFont="1" applyBorder="1" applyAlignment="1">
      <alignment horizontal="center" vertical="center"/>
    </xf>
    <xf numFmtId="0" fontId="13" fillId="5" borderId="68" xfId="0" applyFont="1" applyFill="1" applyBorder="1" applyAlignment="1">
      <alignment horizontal="center" vertical="center"/>
    </xf>
    <xf numFmtId="0" fontId="13" fillId="5" borderId="69" xfId="0" applyFont="1" applyFill="1" applyBorder="1" applyAlignment="1">
      <alignment horizontal="center" vertical="center"/>
    </xf>
    <xf numFmtId="0" fontId="11" fillId="0" borderId="0" xfId="0" applyFont="1" applyAlignment="1" applyProtection="1">
      <alignment vertical="center"/>
      <protection locked="0"/>
    </xf>
    <xf numFmtId="0" fontId="50" fillId="0" borderId="0" xfId="0" applyFont="1" applyAlignment="1">
      <alignment vertical="center"/>
    </xf>
    <xf numFmtId="0" fontId="52" fillId="0" borderId="0" xfId="0" applyFont="1" applyAlignment="1">
      <alignment vertical="center"/>
    </xf>
    <xf numFmtId="0" fontId="51" fillId="0" borderId="0" xfId="0" applyFont="1" applyAlignment="1">
      <alignment vertical="center"/>
    </xf>
    <xf numFmtId="0" fontId="53" fillId="0" borderId="0" xfId="0" applyFont="1" applyAlignment="1">
      <alignment vertical="center"/>
    </xf>
    <xf numFmtId="0" fontId="47" fillId="0" borderId="0" xfId="4" applyFont="1" applyAlignment="1">
      <alignment vertical="center"/>
    </xf>
    <xf numFmtId="38" fontId="0" fillId="0" borderId="31" xfId="0" applyNumberFormat="1" applyBorder="1" applyAlignment="1">
      <alignment vertical="center"/>
    </xf>
    <xf numFmtId="0" fontId="13" fillId="5" borderId="67" xfId="0" applyFont="1" applyFill="1" applyBorder="1" applyAlignment="1">
      <alignment horizontal="center" vertical="center"/>
    </xf>
    <xf numFmtId="0" fontId="13" fillId="0" borderId="67" xfId="0" applyFont="1" applyBorder="1" applyAlignment="1">
      <alignment vertical="center"/>
    </xf>
    <xf numFmtId="0" fontId="56" fillId="6" borderId="70" xfId="0" applyFont="1" applyFill="1" applyBorder="1" applyAlignment="1">
      <alignment horizontal="center" vertical="center" shrinkToFit="1"/>
    </xf>
    <xf numFmtId="191" fontId="56" fillId="6" borderId="70" xfId="0" applyNumberFormat="1" applyFont="1" applyFill="1" applyBorder="1" applyAlignment="1">
      <alignment horizontal="center" vertical="center"/>
    </xf>
    <xf numFmtId="191" fontId="57" fillId="6" borderId="70" xfId="0" applyNumberFormat="1" applyFont="1" applyFill="1" applyBorder="1" applyAlignment="1">
      <alignment horizontal="center" vertical="center"/>
    </xf>
    <xf numFmtId="191" fontId="57" fillId="6" borderId="11" xfId="0" applyNumberFormat="1" applyFont="1" applyFill="1" applyBorder="1" applyAlignment="1">
      <alignment horizontal="center" vertical="center"/>
    </xf>
    <xf numFmtId="0" fontId="56" fillId="6" borderId="67" xfId="0" applyFont="1" applyFill="1" applyBorder="1" applyAlignment="1">
      <alignment horizontal="center" vertical="center" shrinkToFit="1"/>
    </xf>
    <xf numFmtId="191" fontId="56" fillId="0" borderId="67" xfId="0" applyNumberFormat="1" applyFont="1" applyBorder="1" applyAlignment="1">
      <alignment vertical="center"/>
    </xf>
    <xf numFmtId="0" fontId="56" fillId="6" borderId="68" xfId="0" applyFont="1" applyFill="1" applyBorder="1" applyAlignment="1">
      <alignment horizontal="center" vertical="center" shrinkToFit="1"/>
    </xf>
    <xf numFmtId="191" fontId="56" fillId="6" borderId="67" xfId="0" applyNumberFormat="1" applyFont="1" applyFill="1" applyBorder="1" applyAlignment="1">
      <alignment horizontal="center" vertical="center"/>
    </xf>
    <xf numFmtId="191" fontId="57" fillId="6" borderId="67" xfId="0" applyNumberFormat="1" applyFont="1" applyFill="1" applyBorder="1" applyAlignment="1">
      <alignment horizontal="center" vertical="center"/>
    </xf>
    <xf numFmtId="0" fontId="57" fillId="0" borderId="11" xfId="0" applyFont="1" applyBorder="1" applyAlignment="1">
      <alignment horizontal="center" vertical="center"/>
    </xf>
    <xf numFmtId="0" fontId="57" fillId="0" borderId="14" xfId="0" applyFont="1" applyBorder="1" applyAlignment="1">
      <alignment horizontal="center" vertical="center"/>
    </xf>
    <xf numFmtId="0" fontId="57" fillId="0" borderId="0" xfId="0" applyFont="1" applyAlignment="1">
      <alignment vertical="center"/>
    </xf>
    <xf numFmtId="191" fontId="57" fillId="0" borderId="0" xfId="0" applyNumberFormat="1" applyFont="1" applyAlignment="1">
      <alignment vertical="center"/>
    </xf>
    <xf numFmtId="191" fontId="57" fillId="0" borderId="67" xfId="0" applyNumberFormat="1" applyFont="1" applyBorder="1" applyAlignment="1">
      <alignment vertical="center"/>
    </xf>
    <xf numFmtId="191" fontId="57" fillId="0" borderId="66" xfId="0" applyNumberFormat="1" applyFont="1" applyBorder="1" applyAlignment="1">
      <alignment vertical="center"/>
    </xf>
    <xf numFmtId="191" fontId="56" fillId="0" borderId="68" xfId="0" applyNumberFormat="1" applyFont="1" applyBorder="1" applyAlignment="1">
      <alignment vertical="center"/>
    </xf>
    <xf numFmtId="191" fontId="57" fillId="0" borderId="68" xfId="0" applyNumberFormat="1" applyFont="1" applyBorder="1" applyAlignment="1">
      <alignment vertical="center"/>
    </xf>
    <xf numFmtId="191" fontId="0" fillId="0" borderId="0" xfId="0" applyNumberFormat="1" applyAlignment="1">
      <alignment vertical="center"/>
    </xf>
    <xf numFmtId="0" fontId="22"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191" fontId="0" fillId="0" borderId="13" xfId="0" applyNumberFormat="1" applyBorder="1" applyAlignment="1">
      <alignment vertical="center"/>
    </xf>
    <xf numFmtId="49" fontId="63" fillId="0" borderId="0" xfId="4" applyNumberFormat="1" applyFont="1" applyAlignment="1">
      <alignment vertical="center"/>
    </xf>
    <xf numFmtId="0" fontId="64" fillId="0" borderId="0" xfId="4" applyFont="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0" xfId="0" applyFill="1" applyBorder="1" applyAlignment="1">
      <alignment vertical="center"/>
    </xf>
    <xf numFmtId="0" fontId="0" fillId="8" borderId="0" xfId="0" applyFill="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vertical="center"/>
    </xf>
    <xf numFmtId="0" fontId="11" fillId="0" borderId="155" xfId="0" applyFont="1" applyBorder="1" applyAlignment="1">
      <alignment horizontal="center" vertical="center"/>
    </xf>
    <xf numFmtId="0" fontId="11" fillId="0" borderId="68" xfId="0" applyFont="1" applyBorder="1" applyAlignment="1">
      <alignment horizontal="center" vertical="center"/>
    </xf>
    <xf numFmtId="0" fontId="11" fillId="0" borderId="12" xfId="0" applyFont="1" applyBorder="1" applyAlignment="1">
      <alignment horizontal="center" vertical="center"/>
    </xf>
    <xf numFmtId="0" fontId="11" fillId="0" borderId="69" xfId="0" applyFont="1" applyBorder="1" applyAlignment="1">
      <alignment horizontal="center" vertical="center"/>
    </xf>
    <xf numFmtId="0" fontId="13" fillId="5" borderId="165" xfId="0" applyFont="1" applyFill="1" applyBorder="1" applyAlignment="1">
      <alignment horizontal="center" vertical="center"/>
    </xf>
    <xf numFmtId="0" fontId="13" fillId="5" borderId="13" xfId="0" applyFont="1" applyFill="1" applyBorder="1" applyAlignment="1">
      <alignment horizontal="center" vertical="center"/>
    </xf>
    <xf numFmtId="0" fontId="12" fillId="0" borderId="68" xfId="0" applyFont="1" applyBorder="1" applyAlignment="1">
      <alignment vertical="center"/>
    </xf>
    <xf numFmtId="0" fontId="12" fillId="0" borderId="68" xfId="0" applyFont="1" applyBorder="1" applyAlignment="1">
      <alignment horizontal="center" vertical="center"/>
    </xf>
    <xf numFmtId="180" fontId="12" fillId="0" borderId="68" xfId="0" applyNumberFormat="1" applyFont="1" applyBorder="1" applyAlignment="1">
      <alignment horizontal="right" vertical="center"/>
    </xf>
    <xf numFmtId="180" fontId="12" fillId="0" borderId="12" xfId="0" applyNumberFormat="1" applyFont="1" applyBorder="1" applyAlignment="1">
      <alignment horizontal="right" vertical="center"/>
    </xf>
    <xf numFmtId="0" fontId="66" fillId="0" borderId="68" xfId="0" applyFont="1" applyBorder="1" applyAlignment="1">
      <alignment horizontal="center" vertical="center"/>
    </xf>
    <xf numFmtId="0" fontId="66" fillId="0" borderId="12" xfId="0" applyFont="1" applyBorder="1" applyAlignment="1">
      <alignment horizontal="center" vertical="center"/>
    </xf>
    <xf numFmtId="180" fontId="66" fillId="0" borderId="68" xfId="0" applyNumberFormat="1" applyFont="1" applyBorder="1" applyAlignment="1">
      <alignment horizontal="right" vertical="center"/>
    </xf>
    <xf numFmtId="0" fontId="0" fillId="0" borderId="167" xfId="0" applyBorder="1" applyAlignment="1">
      <alignment vertical="center"/>
    </xf>
    <xf numFmtId="0" fontId="0" fillId="0" borderId="166"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168" xfId="0" applyBorder="1" applyAlignment="1">
      <alignment vertical="center"/>
    </xf>
    <xf numFmtId="0" fontId="0" fillId="9" borderId="0" xfId="0" applyFill="1" applyAlignment="1">
      <alignment vertical="center"/>
    </xf>
    <xf numFmtId="0" fontId="41" fillId="0" borderId="0" xfId="4" applyFont="1" applyAlignment="1">
      <alignment vertical="center"/>
    </xf>
    <xf numFmtId="0" fontId="69" fillId="0" borderId="0" xfId="0" applyFont="1" applyAlignment="1">
      <alignment vertical="center"/>
    </xf>
    <xf numFmtId="49" fontId="69" fillId="0" borderId="0" xfId="0" applyNumberFormat="1" applyFont="1" applyAlignment="1">
      <alignment vertical="center"/>
    </xf>
    <xf numFmtId="0" fontId="40" fillId="0" borderId="0" xfId="4" applyFont="1" applyAlignment="1">
      <alignment vertical="center"/>
    </xf>
    <xf numFmtId="0" fontId="56" fillId="6" borderId="169" xfId="0" applyFont="1" applyFill="1" applyBorder="1" applyAlignment="1">
      <alignment horizontal="center" vertical="center" shrinkToFit="1"/>
    </xf>
    <xf numFmtId="0" fontId="56" fillId="6" borderId="173" xfId="0" applyFont="1" applyFill="1" applyBorder="1" applyAlignment="1">
      <alignment horizontal="center" vertical="center" shrinkToFit="1"/>
    </xf>
    <xf numFmtId="0" fontId="57" fillId="6" borderId="169" xfId="0" applyFont="1" applyFill="1" applyBorder="1" applyAlignment="1">
      <alignment horizontal="center" vertical="center"/>
    </xf>
    <xf numFmtId="191" fontId="56" fillId="6" borderId="169" xfId="0" applyNumberFormat="1" applyFont="1" applyFill="1" applyBorder="1" applyAlignment="1">
      <alignment horizontal="center" vertical="center"/>
    </xf>
    <xf numFmtId="191" fontId="57" fillId="6" borderId="169" xfId="0" applyNumberFormat="1" applyFont="1" applyFill="1" applyBorder="1" applyAlignment="1">
      <alignment horizontal="center" vertical="center"/>
    </xf>
    <xf numFmtId="191" fontId="56" fillId="6" borderId="173" xfId="0" applyNumberFormat="1" applyFont="1" applyFill="1" applyBorder="1" applyAlignment="1">
      <alignment horizontal="center" vertical="center"/>
    </xf>
    <xf numFmtId="191" fontId="57" fillId="6" borderId="173" xfId="0" applyNumberFormat="1" applyFont="1" applyFill="1" applyBorder="1" applyAlignment="1">
      <alignment horizontal="center" vertical="center"/>
    </xf>
    <xf numFmtId="191" fontId="57" fillId="6" borderId="172" xfId="0" applyNumberFormat="1" applyFont="1" applyFill="1" applyBorder="1" applyAlignment="1">
      <alignment horizontal="center" vertical="center"/>
    </xf>
    <xf numFmtId="0" fontId="57" fillId="12" borderId="169" xfId="0" applyFont="1" applyFill="1" applyBorder="1" applyAlignment="1">
      <alignment horizontal="center" vertical="center"/>
    </xf>
    <xf numFmtId="0" fontId="57" fillId="0" borderId="172" xfId="0" applyFont="1" applyBorder="1" applyAlignment="1">
      <alignment horizontal="center" vertical="center"/>
    </xf>
    <xf numFmtId="0" fontId="71" fillId="13" borderId="174" xfId="0" applyFont="1" applyFill="1" applyBorder="1"/>
    <xf numFmtId="0" fontId="73" fillId="13" borderId="175" xfId="0" applyFont="1" applyFill="1" applyBorder="1"/>
    <xf numFmtId="0" fontId="57" fillId="13" borderId="169" xfId="0" applyFont="1" applyFill="1" applyBorder="1" applyAlignment="1">
      <alignment vertical="center"/>
    </xf>
    <xf numFmtId="191" fontId="57" fillId="0" borderId="169" xfId="0" applyNumberFormat="1" applyFont="1" applyBorder="1" applyAlignment="1">
      <alignment vertical="center"/>
    </xf>
    <xf numFmtId="0" fontId="74" fillId="0" borderId="31" xfId="0" applyFont="1" applyBorder="1"/>
    <xf numFmtId="0" fontId="74" fillId="0" borderId="0" xfId="0" applyFont="1" applyAlignment="1">
      <alignment horizontal="right"/>
    </xf>
    <xf numFmtId="0" fontId="74" fillId="0" borderId="0" xfId="0" applyFont="1"/>
    <xf numFmtId="0" fontId="57" fillId="0" borderId="169" xfId="0" applyFont="1" applyBorder="1" applyAlignment="1">
      <alignment vertical="center"/>
    </xf>
    <xf numFmtId="0" fontId="73" fillId="0" borderId="0" xfId="0" applyFont="1"/>
    <xf numFmtId="20" fontId="74" fillId="0" borderId="0" xfId="0" quotePrefix="1" applyNumberFormat="1" applyFont="1"/>
    <xf numFmtId="0" fontId="74" fillId="8" borderId="0" xfId="0" applyFont="1" applyFill="1"/>
    <xf numFmtId="0" fontId="57" fillId="0" borderId="115" xfId="0" applyFont="1" applyBorder="1" applyAlignment="1">
      <alignment vertical="center"/>
    </xf>
    <xf numFmtId="0" fontId="73" fillId="0" borderId="115" xfId="0" applyFont="1" applyBorder="1"/>
    <xf numFmtId="0" fontId="74" fillId="0" borderId="12" xfId="0" applyFont="1" applyBorder="1"/>
    <xf numFmtId="0" fontId="74" fillId="0" borderId="13" xfId="0" applyFont="1" applyBorder="1" applyAlignment="1">
      <alignment horizontal="right"/>
    </xf>
    <xf numFmtId="20" fontId="74" fillId="0" borderId="13" xfId="0" quotePrefix="1" applyNumberFormat="1" applyFont="1" applyBorder="1"/>
    <xf numFmtId="0" fontId="75" fillId="8" borderId="13" xfId="0" applyFont="1" applyFill="1" applyBorder="1"/>
    <xf numFmtId="0" fontId="74" fillId="8" borderId="13" xfId="0" applyFont="1" applyFill="1" applyBorder="1"/>
    <xf numFmtId="0" fontId="73" fillId="0" borderId="68" xfId="0" applyFont="1" applyBorder="1"/>
    <xf numFmtId="0" fontId="74" fillId="0" borderId="13" xfId="0" applyFont="1" applyBorder="1"/>
    <xf numFmtId="0" fontId="74" fillId="0" borderId="115" xfId="0" applyFont="1" applyBorder="1"/>
    <xf numFmtId="0" fontId="74" fillId="0" borderId="68" xfId="0" applyFont="1" applyBorder="1"/>
    <xf numFmtId="0" fontId="73" fillId="0" borderId="13" xfId="0" applyFont="1" applyBorder="1"/>
    <xf numFmtId="0" fontId="76" fillId="0" borderId="0" xfId="0" applyFont="1"/>
    <xf numFmtId="0" fontId="74" fillId="13" borderId="175" xfId="0" applyFont="1" applyFill="1" applyBorder="1"/>
    <xf numFmtId="0" fontId="57" fillId="0" borderId="6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157" xfId="0" applyBorder="1" applyAlignment="1">
      <alignment horizontal="center" vertical="center"/>
    </xf>
    <xf numFmtId="0" fontId="4" fillId="0" borderId="0" xfId="0" applyFont="1" applyAlignment="1">
      <alignment vertical="center" wrapText="1"/>
    </xf>
    <xf numFmtId="0" fontId="13" fillId="0" borderId="205" xfId="0" applyFont="1" applyBorder="1" applyAlignment="1">
      <alignment horizontal="center" vertical="center" wrapText="1"/>
    </xf>
    <xf numFmtId="49" fontId="13" fillId="0" borderId="207" xfId="0" applyNumberFormat="1" applyFont="1" applyBorder="1" applyAlignment="1">
      <alignment horizontal="center" vertical="center" wrapText="1"/>
    </xf>
    <xf numFmtId="0" fontId="13" fillId="5" borderId="20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03" xfId="0" applyFont="1" applyFill="1" applyBorder="1" applyAlignment="1">
      <alignment horizontal="center" vertical="center" wrapText="1"/>
    </xf>
    <xf numFmtId="49" fontId="13" fillId="0" borderId="209" xfId="0" applyNumberFormat="1" applyFont="1" applyBorder="1" applyAlignment="1">
      <alignment horizontal="center" vertical="center" wrapText="1"/>
    </xf>
    <xf numFmtId="0" fontId="13" fillId="5" borderId="208"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08" xfId="0" applyFont="1" applyBorder="1" applyAlignment="1">
      <alignment horizontal="center" vertical="center" wrapText="1"/>
    </xf>
    <xf numFmtId="0" fontId="13" fillId="0" borderId="219" xfId="0" applyFont="1" applyBorder="1" applyAlignment="1">
      <alignment horizontal="center" vertical="center"/>
    </xf>
    <xf numFmtId="0" fontId="13" fillId="0" borderId="220" xfId="0" applyFont="1" applyBorder="1" applyAlignment="1">
      <alignment horizontal="center" vertical="center"/>
    </xf>
    <xf numFmtId="0" fontId="13" fillId="0" borderId="219" xfId="0" applyFont="1" applyBorder="1" applyAlignment="1">
      <alignment vertical="center"/>
    </xf>
    <xf numFmtId="0" fontId="13" fillId="5" borderId="219" xfId="0" applyFont="1" applyFill="1" applyBorder="1" applyAlignment="1">
      <alignment horizontal="center" vertical="center"/>
    </xf>
    <xf numFmtId="0" fontId="13" fillId="5" borderId="222" xfId="0" applyFont="1" applyFill="1" applyBorder="1" applyAlignment="1">
      <alignment horizontal="center" vertical="center"/>
    </xf>
    <xf numFmtId="0" fontId="13" fillId="5" borderId="211" xfId="0" applyFont="1" applyFill="1" applyBorder="1" applyAlignment="1">
      <alignment horizontal="center" vertical="center"/>
    </xf>
    <xf numFmtId="0" fontId="13" fillId="5" borderId="210" xfId="0" applyFont="1" applyFill="1" applyBorder="1" applyAlignment="1">
      <alignment horizontal="center" vertical="center"/>
    </xf>
    <xf numFmtId="0" fontId="13" fillId="5" borderId="220" xfId="0" applyFont="1" applyFill="1" applyBorder="1" applyAlignment="1">
      <alignment horizontal="center" vertical="center"/>
    </xf>
    <xf numFmtId="0" fontId="13" fillId="5" borderId="226" xfId="0" applyFont="1" applyFill="1" applyBorder="1" applyAlignment="1">
      <alignment horizontal="center" vertical="center"/>
    </xf>
    <xf numFmtId="0" fontId="13" fillId="5" borderId="227" xfId="0" applyFont="1" applyFill="1" applyBorder="1" applyAlignment="1">
      <alignment horizontal="center" vertical="center"/>
    </xf>
    <xf numFmtId="0" fontId="13" fillId="5" borderId="224" xfId="0" applyFont="1" applyFill="1" applyBorder="1" applyAlignment="1">
      <alignment horizontal="center" vertical="center"/>
    </xf>
    <xf numFmtId="0" fontId="13" fillId="5" borderId="225" xfId="0" applyFont="1" applyFill="1" applyBorder="1" applyAlignment="1">
      <alignment horizontal="center" vertical="center"/>
    </xf>
    <xf numFmtId="0" fontId="13" fillId="5" borderId="228" xfId="0" applyFont="1" applyFill="1" applyBorder="1" applyAlignment="1">
      <alignment horizontal="center" vertical="center"/>
    </xf>
    <xf numFmtId="49" fontId="13" fillId="8" borderId="207" xfId="0" applyNumberFormat="1" applyFont="1" applyFill="1" applyBorder="1" applyAlignment="1">
      <alignment horizontal="center" vertical="center" wrapText="1"/>
    </xf>
    <xf numFmtId="0" fontId="13" fillId="8" borderId="205" xfId="0" applyFont="1" applyFill="1" applyBorder="1" applyAlignment="1">
      <alignment horizontal="center" vertical="center" wrapText="1"/>
    </xf>
    <xf numFmtId="0" fontId="9" fillId="0" borderId="0" xfId="0" applyFont="1" applyAlignment="1">
      <alignment vertical="center" wrapText="1"/>
    </xf>
    <xf numFmtId="0" fontId="6" fillId="0" borderId="199" xfId="0" applyFont="1" applyBorder="1" applyAlignment="1">
      <alignment horizontal="center" vertical="center"/>
    </xf>
    <xf numFmtId="0" fontId="5" fillId="0" borderId="234" xfId="0" applyFont="1" applyBorder="1" applyAlignment="1">
      <alignment horizontal="left" vertical="top"/>
    </xf>
    <xf numFmtId="0" fontId="5" fillId="0" borderId="237" xfId="0" applyFont="1" applyBorder="1" applyAlignment="1">
      <alignment vertical="center"/>
    </xf>
    <xf numFmtId="0" fontId="5" fillId="0" borderId="198" xfId="0" applyFont="1" applyBorder="1" applyAlignment="1">
      <alignment vertical="center"/>
    </xf>
    <xf numFmtId="0" fontId="5" fillId="0" borderId="196" xfId="0" applyFont="1" applyBorder="1" applyAlignment="1">
      <alignment horizontal="left" vertical="top"/>
    </xf>
    <xf numFmtId="0" fontId="4" fillId="0" borderId="200" xfId="0" applyFont="1" applyBorder="1" applyAlignment="1">
      <alignment horizontal="center" vertical="center"/>
    </xf>
    <xf numFmtId="1" fontId="12" fillId="0" borderId="197" xfId="0" applyNumberFormat="1" applyFont="1" applyBorder="1" applyAlignment="1">
      <alignment vertical="center"/>
    </xf>
    <xf numFmtId="0" fontId="4" fillId="0" borderId="197" xfId="0" applyFont="1" applyBorder="1" applyAlignment="1">
      <alignment horizontal="center" vertical="center"/>
    </xf>
    <xf numFmtId="38" fontId="6" fillId="0" borderId="197" xfId="1" applyFont="1" applyFill="1" applyBorder="1" applyAlignment="1" applyProtection="1">
      <alignment horizontal="right" vertical="top" shrinkToFit="1"/>
    </xf>
    <xf numFmtId="38" fontId="13" fillId="0" borderId="196" xfId="1" applyFont="1" applyFill="1" applyBorder="1" applyAlignment="1" applyProtection="1">
      <alignment shrinkToFit="1"/>
    </xf>
    <xf numFmtId="38" fontId="13" fillId="0" borderId="197" xfId="1" applyFont="1" applyFill="1" applyBorder="1" applyAlignment="1" applyProtection="1">
      <alignment shrinkToFit="1"/>
    </xf>
    <xf numFmtId="38" fontId="6" fillId="0" borderId="200" xfId="1" applyFont="1" applyFill="1" applyBorder="1" applyAlignment="1" applyProtection="1">
      <alignment horizontal="right" vertical="top" shrinkToFit="1"/>
    </xf>
    <xf numFmtId="38" fontId="13" fillId="0" borderId="200" xfId="1" applyFont="1" applyFill="1" applyBorder="1" applyAlignment="1" applyProtection="1">
      <alignment shrinkToFit="1"/>
    </xf>
    <xf numFmtId="180" fontId="4" fillId="0" borderId="197" xfId="1" applyNumberFormat="1" applyFont="1" applyFill="1" applyBorder="1" applyAlignment="1" applyProtection="1">
      <alignment vertical="center" shrinkToFit="1"/>
    </xf>
    <xf numFmtId="180" fontId="12" fillId="0" borderId="196" xfId="1" applyNumberFormat="1" applyFont="1" applyFill="1" applyBorder="1" applyAlignment="1" applyProtection="1">
      <alignment vertical="center" shrinkToFit="1"/>
    </xf>
    <xf numFmtId="180" fontId="12" fillId="0" borderId="197" xfId="1" applyNumberFormat="1" applyFont="1" applyFill="1" applyBorder="1" applyAlignment="1" applyProtection="1">
      <alignment vertical="center" shrinkToFit="1"/>
    </xf>
    <xf numFmtId="180" fontId="12" fillId="0" borderId="200" xfId="1" applyNumberFormat="1" applyFont="1" applyFill="1" applyBorder="1" applyAlignment="1" applyProtection="1">
      <alignment vertical="center" shrinkToFit="1"/>
    </xf>
    <xf numFmtId="181" fontId="12" fillId="0" borderId="200" xfId="1" applyNumberFormat="1" applyFont="1" applyFill="1" applyBorder="1" applyAlignment="1" applyProtection="1">
      <alignment vertical="center" shrinkToFit="1"/>
    </xf>
    <xf numFmtId="180" fontId="12" fillId="0" borderId="201" xfId="1" applyNumberFormat="1" applyFont="1" applyFill="1" applyBorder="1" applyAlignment="1" applyProtection="1">
      <alignment vertical="center" shrinkToFit="1"/>
    </xf>
    <xf numFmtId="180" fontId="12" fillId="0" borderId="206" xfId="1" applyNumberFormat="1" applyFont="1" applyFill="1" applyBorder="1" applyAlignment="1" applyProtection="1">
      <alignment vertical="center" shrinkToFit="1"/>
    </xf>
    <xf numFmtId="181" fontId="12" fillId="0" borderId="206" xfId="1" applyNumberFormat="1" applyFont="1" applyBorder="1" applyAlignment="1">
      <alignment vertical="center" shrinkToFit="1"/>
    </xf>
    <xf numFmtId="0" fontId="14" fillId="0" borderId="0" xfId="0" applyFont="1" applyAlignment="1">
      <alignment horizontal="left" vertical="center"/>
    </xf>
    <xf numFmtId="0" fontId="11" fillId="0" borderId="176" xfId="0" applyFont="1" applyBorder="1" applyAlignment="1">
      <alignment vertical="center"/>
    </xf>
    <xf numFmtId="0" fontId="8" fillId="0" borderId="0" xfId="0" applyFont="1" applyAlignment="1">
      <alignment vertical="center" wrapText="1"/>
    </xf>
    <xf numFmtId="0" fontId="0" fillId="0" borderId="176" xfId="0" applyBorder="1" applyAlignment="1">
      <alignment horizontal="center" vertical="center"/>
    </xf>
    <xf numFmtId="0" fontId="12" fillId="0" borderId="230" xfId="0" applyFont="1" applyBorder="1" applyAlignment="1">
      <alignment horizontal="center" vertical="center"/>
    </xf>
    <xf numFmtId="0" fontId="12" fillId="0" borderId="219" xfId="0" applyFont="1" applyBorder="1" applyAlignment="1">
      <alignment horizontal="center" vertical="center"/>
    </xf>
    <xf numFmtId="0" fontId="11" fillId="0" borderId="251" xfId="0" applyFont="1" applyBorder="1" applyAlignment="1">
      <alignment horizontal="center" vertical="center"/>
    </xf>
    <xf numFmtId="0" fontId="11" fillId="0" borderId="220" xfId="0" applyFont="1" applyBorder="1" applyAlignment="1">
      <alignment horizontal="center" vertical="center"/>
    </xf>
    <xf numFmtId="0" fontId="12" fillId="2" borderId="196" xfId="0" applyFont="1" applyFill="1" applyBorder="1" applyAlignment="1" applyProtection="1">
      <alignment vertical="center"/>
      <protection locked="0"/>
    </xf>
    <xf numFmtId="1" fontId="12" fillId="2" borderId="197" xfId="0" applyNumberFormat="1" applyFont="1" applyFill="1" applyBorder="1" applyAlignment="1" applyProtection="1">
      <alignment vertical="center"/>
      <protection locked="0"/>
    </xf>
    <xf numFmtId="0" fontId="12" fillId="2" borderId="197" xfId="0" applyFont="1" applyFill="1" applyBorder="1" applyAlignment="1" applyProtection="1">
      <alignment vertical="center"/>
      <protection locked="0"/>
    </xf>
    <xf numFmtId="38" fontId="6" fillId="0" borderId="197" xfId="1" applyFont="1" applyBorder="1" applyAlignment="1">
      <alignment horizontal="right" vertical="top" shrinkToFit="1"/>
    </xf>
    <xf numFmtId="38" fontId="13" fillId="0" borderId="196" xfId="1" applyFont="1" applyBorder="1" applyAlignment="1">
      <alignment shrinkToFit="1"/>
    </xf>
    <xf numFmtId="38" fontId="13" fillId="0" borderId="197" xfId="1" applyFont="1" applyBorder="1" applyAlignment="1">
      <alignment shrinkToFit="1"/>
    </xf>
    <xf numFmtId="38" fontId="6" fillId="0" borderId="200" xfId="1" applyFont="1" applyBorder="1" applyAlignment="1">
      <alignment horizontal="right" vertical="top" shrinkToFit="1"/>
    </xf>
    <xf numFmtId="0" fontId="11" fillId="0" borderId="203" xfId="0" applyFont="1" applyBorder="1" applyAlignment="1">
      <alignment horizontal="center" vertical="center"/>
    </xf>
    <xf numFmtId="0" fontId="11" fillId="0" borderId="230" xfId="0" applyFont="1" applyBorder="1" applyAlignment="1">
      <alignment horizontal="center" vertical="center"/>
    </xf>
    <xf numFmtId="180" fontId="12" fillId="0" borderId="230" xfId="0" applyNumberFormat="1" applyFont="1" applyBorder="1" applyAlignment="1">
      <alignment horizontal="right" vertical="center"/>
    </xf>
    <xf numFmtId="0" fontId="11" fillId="0" borderId="251" xfId="0" applyFont="1" applyBorder="1" applyAlignment="1">
      <alignment vertical="center"/>
    </xf>
    <xf numFmtId="0" fontId="11" fillId="0" borderId="220" xfId="0" applyFont="1" applyBorder="1" applyAlignment="1">
      <alignment vertical="center"/>
    </xf>
    <xf numFmtId="0" fontId="11" fillId="0" borderId="219" xfId="0" applyFont="1" applyBorder="1" applyAlignment="1">
      <alignment vertical="center"/>
    </xf>
    <xf numFmtId="0" fontId="11" fillId="0" borderId="202" xfId="0" applyFont="1" applyBorder="1" applyAlignment="1">
      <alignment horizontal="center" vertical="center"/>
    </xf>
    <xf numFmtId="0" fontId="11" fillId="0" borderId="228" xfId="0" applyFont="1" applyBorder="1" applyAlignment="1">
      <alignment vertical="center"/>
    </xf>
    <xf numFmtId="180" fontId="4" fillId="0" borderId="197" xfId="1" applyNumberFormat="1" applyFont="1" applyBorder="1" applyAlignment="1">
      <alignment vertical="center" shrinkToFit="1"/>
    </xf>
    <xf numFmtId="180" fontId="12" fillId="0" borderId="196" xfId="1" applyNumberFormat="1" applyFont="1" applyBorder="1" applyAlignment="1">
      <alignment vertical="center" shrinkToFit="1"/>
    </xf>
    <xf numFmtId="180" fontId="12" fillId="0" borderId="197" xfId="1" applyNumberFormat="1" applyFont="1" applyBorder="1" applyAlignment="1">
      <alignment vertical="center" shrinkToFit="1"/>
    </xf>
    <xf numFmtId="180" fontId="4" fillId="0" borderId="200" xfId="1" applyNumberFormat="1" applyFont="1" applyBorder="1" applyAlignment="1">
      <alignment vertical="center" shrinkToFit="1"/>
    </xf>
    <xf numFmtId="181" fontId="12" fillId="0" borderId="200" xfId="1" applyNumberFormat="1" applyFont="1" applyBorder="1" applyAlignment="1">
      <alignment vertical="center" shrinkToFit="1"/>
    </xf>
    <xf numFmtId="0" fontId="11" fillId="0" borderId="252" xfId="0" applyFont="1" applyBorder="1" applyAlignment="1">
      <alignment vertical="center"/>
    </xf>
    <xf numFmtId="0" fontId="11" fillId="0" borderId="253" xfId="0" applyFont="1" applyBorder="1" applyAlignment="1">
      <alignment vertical="center"/>
    </xf>
    <xf numFmtId="180" fontId="12" fillId="0" borderId="201" xfId="1" applyNumberFormat="1" applyFont="1" applyBorder="1" applyAlignment="1">
      <alignment vertical="center" shrinkToFit="1"/>
    </xf>
    <xf numFmtId="180" fontId="4" fillId="0" borderId="206" xfId="1" applyNumberFormat="1" applyFont="1" applyBorder="1" applyAlignment="1">
      <alignment vertical="center" shrinkToFit="1"/>
    </xf>
    <xf numFmtId="0" fontId="3" fillId="0" borderId="230" xfId="0" applyFont="1" applyBorder="1" applyAlignment="1">
      <alignment horizontal="center" vertical="center"/>
    </xf>
    <xf numFmtId="180" fontId="66" fillId="0" borderId="230" xfId="0" applyNumberFormat="1" applyFont="1" applyBorder="1" applyAlignment="1">
      <alignment horizontal="right" vertical="center"/>
    </xf>
    <xf numFmtId="180" fontId="66" fillId="0" borderId="205" xfId="0" applyNumberFormat="1" applyFont="1" applyBorder="1" applyAlignment="1">
      <alignment horizontal="right" vertical="center"/>
    </xf>
    <xf numFmtId="0" fontId="66" fillId="0" borderId="204" xfId="0" applyFont="1" applyBorder="1" applyAlignment="1">
      <alignment horizontal="center" vertical="center"/>
    </xf>
    <xf numFmtId="180" fontId="66" fillId="0" borderId="204" xfId="0" applyNumberFormat="1" applyFont="1" applyBorder="1" applyAlignment="1">
      <alignment horizontal="right" vertical="center"/>
    </xf>
    <xf numFmtId="0" fontId="3" fillId="0" borderId="204" xfId="0" applyFont="1" applyBorder="1" applyAlignment="1">
      <alignment horizontal="center" vertical="center"/>
    </xf>
    <xf numFmtId="0" fontId="11" fillId="0" borderId="254" xfId="0" applyFont="1" applyBorder="1" applyAlignment="1">
      <alignment vertical="center"/>
    </xf>
    <xf numFmtId="0" fontId="11" fillId="0" borderId="252" xfId="0" applyFont="1" applyBorder="1" applyAlignment="1">
      <alignment horizontal="center" vertical="center"/>
    </xf>
    <xf numFmtId="0" fontId="11" fillId="0" borderId="226" xfId="0" applyFont="1" applyBorder="1" applyAlignment="1">
      <alignment vertical="center"/>
    </xf>
    <xf numFmtId="0" fontId="11" fillId="0" borderId="228" xfId="0" applyFont="1" applyBorder="1" applyAlignment="1">
      <alignment horizontal="center" vertical="center"/>
    </xf>
    <xf numFmtId="38" fontId="6" fillId="0" borderId="197" xfId="1" applyFont="1" applyBorder="1" applyAlignment="1" applyProtection="1">
      <alignment horizontal="right" vertical="top" shrinkToFit="1"/>
    </xf>
    <xf numFmtId="38" fontId="12" fillId="0" borderId="196" xfId="1" applyFont="1" applyBorder="1" applyAlignment="1">
      <alignment shrinkToFit="1"/>
    </xf>
    <xf numFmtId="38" fontId="12" fillId="0" borderId="197" xfId="1" applyFont="1" applyBorder="1" applyAlignment="1">
      <alignment shrinkToFit="1"/>
    </xf>
    <xf numFmtId="38" fontId="4" fillId="0" borderId="197" xfId="1" applyFont="1" applyBorder="1" applyAlignment="1">
      <alignment horizontal="right" vertical="top" shrinkToFit="1"/>
    </xf>
    <xf numFmtId="38" fontId="4" fillId="0" borderId="200" xfId="1" applyFont="1" applyBorder="1" applyAlignment="1">
      <alignment horizontal="right" vertical="top" shrinkToFit="1"/>
    </xf>
    <xf numFmtId="180" fontId="4" fillId="0" borderId="197" xfId="1" applyNumberFormat="1" applyFont="1" applyBorder="1" applyAlignment="1" applyProtection="1">
      <alignment vertical="center" shrinkToFit="1"/>
    </xf>
    <xf numFmtId="180" fontId="12" fillId="0" borderId="206" xfId="1" applyNumberFormat="1" applyFont="1" applyBorder="1" applyAlignment="1">
      <alignment vertical="center" shrinkToFit="1"/>
    </xf>
    <xf numFmtId="0" fontId="13" fillId="11" borderId="219" xfId="0" applyFont="1" applyFill="1" applyBorder="1" applyAlignment="1">
      <alignment horizontal="center" vertical="center"/>
    </xf>
    <xf numFmtId="0" fontId="13" fillId="8" borderId="219" xfId="0" applyFont="1" applyFill="1" applyBorder="1" applyAlignment="1">
      <alignment vertical="center"/>
    </xf>
    <xf numFmtId="180" fontId="12" fillId="0" borderId="184" xfId="0" applyNumberFormat="1" applyFont="1" applyBorder="1" applyAlignment="1">
      <alignment horizontal="right" vertical="center"/>
    </xf>
    <xf numFmtId="0" fontId="11" fillId="0" borderId="255" xfId="0" applyFont="1" applyBorder="1" applyAlignment="1">
      <alignment vertical="center"/>
    </xf>
    <xf numFmtId="0" fontId="11" fillId="0" borderId="229" xfId="0" applyFont="1" applyBorder="1" applyAlignment="1">
      <alignment vertical="center"/>
    </xf>
    <xf numFmtId="0" fontId="24" fillId="0" borderId="0" xfId="0" applyFont="1" applyAlignment="1">
      <alignment vertical="center" shrinkToFit="1"/>
    </xf>
    <xf numFmtId="0" fontId="11" fillId="0" borderId="0" xfId="0" applyFont="1" applyAlignment="1">
      <alignment shrinkToFit="1"/>
    </xf>
    <xf numFmtId="194" fontId="20" fillId="0" borderId="0" xfId="0" applyNumberFormat="1" applyFont="1" applyAlignment="1">
      <alignment horizontal="center" vertical="center"/>
    </xf>
    <xf numFmtId="0" fontId="26" fillId="0" borderId="0" xfId="0" applyFont="1" applyAlignment="1">
      <alignment horizontal="center" vertical="center"/>
    </xf>
    <xf numFmtId="0" fontId="34"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81" fillId="0" borderId="0" xfId="0" applyFont="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222" xfId="0" applyFont="1" applyBorder="1" applyAlignment="1">
      <alignment horizontal="center" vertical="center"/>
    </xf>
    <xf numFmtId="0" fontId="13" fillId="0" borderId="258" xfId="0" applyFont="1" applyBorder="1" applyAlignment="1">
      <alignment horizontal="center" vertical="center"/>
    </xf>
    <xf numFmtId="0" fontId="13" fillId="5" borderId="259" xfId="0" applyFont="1" applyFill="1" applyBorder="1" applyAlignment="1">
      <alignment horizontal="center" vertical="center"/>
    </xf>
    <xf numFmtId="0" fontId="13" fillId="5" borderId="258" xfId="0" applyFont="1" applyFill="1" applyBorder="1" applyAlignment="1">
      <alignment horizontal="center" vertical="center"/>
    </xf>
    <xf numFmtId="0" fontId="13" fillId="5" borderId="260" xfId="0" applyFont="1" applyFill="1" applyBorder="1" applyAlignment="1">
      <alignment horizontal="center" vertical="center"/>
    </xf>
    <xf numFmtId="0" fontId="0" fillId="0" borderId="207" xfId="0" applyBorder="1" applyAlignment="1">
      <alignment vertical="center"/>
    </xf>
    <xf numFmtId="0" fontId="0" fillId="0" borderId="261" xfId="0" applyBorder="1" applyAlignment="1">
      <alignment vertical="center"/>
    </xf>
    <xf numFmtId="0" fontId="11" fillId="14" borderId="0" xfId="0" applyFont="1" applyFill="1" applyAlignment="1">
      <alignment horizontal="left" vertical="center" shrinkToFit="1"/>
    </xf>
    <xf numFmtId="0" fontId="3" fillId="14" borderId="0" xfId="0" applyFont="1" applyFill="1" applyAlignment="1">
      <alignment horizontal="center" vertical="center"/>
    </xf>
    <xf numFmtId="0" fontId="13" fillId="0" borderId="0" xfId="0" applyFont="1" applyAlignment="1">
      <alignment vertical="center" wrapText="1"/>
    </xf>
    <xf numFmtId="0" fontId="0" fillId="0" borderId="208" xfId="0" applyBorder="1" applyAlignment="1">
      <alignment vertical="center"/>
    </xf>
    <xf numFmtId="0" fontId="13" fillId="10" borderId="14" xfId="0" applyFont="1" applyFill="1" applyBorder="1" applyAlignment="1">
      <alignment horizontal="center" vertical="center"/>
    </xf>
    <xf numFmtId="0" fontId="13" fillId="10" borderId="165" xfId="0" applyFont="1" applyFill="1" applyBorder="1" applyAlignment="1">
      <alignment horizontal="center" vertical="center"/>
    </xf>
    <xf numFmtId="0" fontId="0" fillId="14" borderId="0" xfId="0" applyFill="1" applyAlignment="1">
      <alignment horizontal="center" vertical="center" wrapText="1"/>
    </xf>
    <xf numFmtId="0" fontId="86" fillId="0" borderId="0" xfId="0" applyFont="1" applyAlignment="1">
      <alignment vertical="center"/>
    </xf>
    <xf numFmtId="0" fontId="0" fillId="0" borderId="0" xfId="0" applyAlignment="1">
      <alignment horizontal="left" vertical="center"/>
    </xf>
    <xf numFmtId="0" fontId="0" fillId="0" borderId="170" xfId="0" applyBorder="1" applyAlignment="1">
      <alignment vertical="center"/>
    </xf>
    <xf numFmtId="0" fontId="0" fillId="0" borderId="171" xfId="0" applyBorder="1" applyAlignment="1">
      <alignment horizontal="center" vertical="center"/>
    </xf>
    <xf numFmtId="0" fontId="0" fillId="0" borderId="171" xfId="0" applyBorder="1" applyAlignment="1">
      <alignment vertical="center"/>
    </xf>
    <xf numFmtId="0" fontId="0" fillId="0" borderId="172" xfId="0" applyBorder="1" applyAlignment="1">
      <alignment vertical="center"/>
    </xf>
    <xf numFmtId="0" fontId="0" fillId="0" borderId="177" xfId="0" applyBorder="1" applyAlignment="1">
      <alignment vertical="center"/>
    </xf>
    <xf numFmtId="0" fontId="0" fillId="0" borderId="184" xfId="0" applyBorder="1" applyAlignment="1">
      <alignment vertical="center"/>
    </xf>
    <xf numFmtId="0" fontId="0" fillId="0" borderId="183" xfId="0" applyBorder="1" applyAlignment="1">
      <alignment horizontal="center" vertical="center"/>
    </xf>
    <xf numFmtId="0" fontId="0" fillId="0" borderId="183" xfId="0" applyBorder="1" applyAlignment="1">
      <alignment vertical="center"/>
    </xf>
    <xf numFmtId="0" fontId="0" fillId="0" borderId="187" xfId="0" applyBorder="1" applyAlignment="1">
      <alignment vertical="center"/>
    </xf>
    <xf numFmtId="0" fontId="0" fillId="0" borderId="188" xfId="0" applyBorder="1" applyAlignment="1">
      <alignment vertical="center"/>
    </xf>
    <xf numFmtId="0" fontId="0" fillId="0" borderId="175" xfId="0" applyBorder="1" applyAlignment="1">
      <alignment horizontal="center" vertical="center"/>
    </xf>
    <xf numFmtId="0" fontId="0" fillId="0" borderId="175" xfId="0" applyBorder="1" applyAlignment="1">
      <alignment vertical="center"/>
    </xf>
    <xf numFmtId="38" fontId="0" fillId="14" borderId="0" xfId="0" applyNumberFormat="1" applyFill="1" applyAlignment="1">
      <alignment vertical="center"/>
    </xf>
    <xf numFmtId="0" fontId="0" fillId="8" borderId="175" xfId="0" applyFill="1" applyBorder="1" applyAlignment="1">
      <alignment vertical="center"/>
    </xf>
    <xf numFmtId="0" fontId="0" fillId="8" borderId="189" xfId="0" applyFill="1" applyBorder="1" applyAlignment="1">
      <alignment vertical="center"/>
    </xf>
    <xf numFmtId="3" fontId="0" fillId="0" borderId="208" xfId="0" applyNumberFormat="1" applyBorder="1" applyAlignment="1">
      <alignmen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0" fontId="27" fillId="0" borderId="0" xfId="0" applyFont="1" applyAlignment="1">
      <alignment horizontal="center" vertical="center"/>
    </xf>
    <xf numFmtId="0" fontId="45" fillId="0" borderId="0" xfId="0" applyFont="1" applyAlignment="1">
      <alignment horizontal="center" vertical="center"/>
    </xf>
    <xf numFmtId="0" fontId="35" fillId="0" borderId="0" xfId="0" applyFont="1" applyAlignment="1">
      <alignment horizontal="right" vertical="center"/>
    </xf>
    <xf numFmtId="0" fontId="80" fillId="0" borderId="0" xfId="0" applyFont="1" applyAlignment="1">
      <alignment horizontal="center" vertical="center" shrinkToFit="1"/>
    </xf>
    <xf numFmtId="0" fontId="8" fillId="0" borderId="190" xfId="0" applyFont="1" applyBorder="1" applyAlignment="1">
      <alignment horizontal="center" vertical="center" wrapText="1"/>
    </xf>
    <xf numFmtId="0" fontId="8" fillId="0" borderId="191" xfId="0" applyFont="1" applyBorder="1" applyAlignment="1">
      <alignment horizontal="center" vertical="center" wrapText="1"/>
    </xf>
    <xf numFmtId="0" fontId="8" fillId="0" borderId="192" xfId="0" applyFont="1" applyBorder="1" applyAlignment="1">
      <alignment horizontal="center" vertical="center" wrapText="1"/>
    </xf>
    <xf numFmtId="0" fontId="8" fillId="0" borderId="193" xfId="0" applyFont="1" applyBorder="1" applyAlignment="1">
      <alignment horizontal="center" vertical="center" wrapText="1"/>
    </xf>
    <xf numFmtId="0" fontId="8" fillId="0" borderId="194" xfId="0" applyFont="1" applyBorder="1" applyAlignment="1">
      <alignment horizontal="center" vertical="center" wrapText="1"/>
    </xf>
    <xf numFmtId="0" fontId="8" fillId="0" borderId="195" xfId="0" applyFont="1" applyBorder="1" applyAlignment="1">
      <alignment horizontal="center" vertical="center" wrapText="1"/>
    </xf>
    <xf numFmtId="181" fontId="12" fillId="2" borderId="196" xfId="1" applyNumberFormat="1" applyFont="1" applyFill="1" applyBorder="1" applyAlignment="1" applyProtection="1">
      <alignment vertical="center" shrinkToFit="1"/>
      <protection locked="0"/>
    </xf>
    <xf numFmtId="181" fontId="12" fillId="2" borderId="197" xfId="1" applyNumberFormat="1" applyFont="1" applyFill="1" applyBorder="1" applyAlignment="1" applyProtection="1">
      <alignment vertical="center" shrinkToFit="1"/>
      <protection locked="0"/>
    </xf>
    <xf numFmtId="183" fontId="12" fillId="0" borderId="197" xfId="1" applyNumberFormat="1" applyFont="1" applyBorder="1" applyAlignment="1">
      <alignment vertical="center" shrinkToFit="1"/>
    </xf>
    <xf numFmtId="0" fontId="0" fillId="0" borderId="185" xfId="0"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199" xfId="0" applyFont="1" applyBorder="1" applyAlignment="1">
      <alignment horizontal="center" vertical="center"/>
    </xf>
    <xf numFmtId="0" fontId="3" fillId="0" borderId="199" xfId="0" applyFont="1" applyBorder="1" applyAlignment="1">
      <alignment horizontal="center" vertical="center"/>
    </xf>
    <xf numFmtId="0" fontId="3" fillId="0" borderId="234" xfId="0" applyFont="1" applyBorder="1" applyAlignment="1">
      <alignment horizontal="center" vertical="center"/>
    </xf>
    <xf numFmtId="0" fontId="3" fillId="0" borderId="239" xfId="0" applyFont="1" applyBorder="1" applyAlignment="1">
      <alignment horizontal="center" vertical="center"/>
    </xf>
    <xf numFmtId="0" fontId="3" fillId="0" borderId="196" xfId="0" applyFont="1" applyBorder="1" applyAlignment="1">
      <alignment horizontal="center" vertical="center"/>
    </xf>
    <xf numFmtId="0" fontId="6" fillId="0" borderId="199" xfId="0" applyFont="1" applyBorder="1" applyAlignment="1">
      <alignment horizontal="center" vertical="center"/>
    </xf>
    <xf numFmtId="0" fontId="6" fillId="0" borderId="198" xfId="0" applyFont="1" applyBorder="1" applyAlignment="1">
      <alignment horizontal="center" vertical="center"/>
    </xf>
    <xf numFmtId="0" fontId="11" fillId="0" borderId="196" xfId="0" applyFont="1" applyBorder="1" applyAlignment="1">
      <alignment horizontal="center" vertical="center"/>
    </xf>
    <xf numFmtId="0" fontId="11" fillId="0" borderId="197" xfId="0" applyFont="1" applyBorder="1" applyAlignment="1">
      <alignment horizontal="center" vertical="center"/>
    </xf>
    <xf numFmtId="0" fontId="11" fillId="0" borderId="201"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79" xfId="0" applyFont="1" applyBorder="1" applyAlignment="1">
      <alignment horizontal="center" vertical="center" wrapText="1"/>
    </xf>
    <xf numFmtId="0" fontId="0" fillId="0" borderId="186" xfId="0" applyBorder="1"/>
    <xf numFmtId="0" fontId="0" fillId="0" borderId="157" xfId="0" applyBorder="1"/>
    <xf numFmtId="0" fontId="0" fillId="0" borderId="162" xfId="0" applyBorder="1"/>
    <xf numFmtId="0" fontId="6" fillId="0" borderId="196" xfId="0" applyFont="1" applyBorder="1" applyAlignment="1">
      <alignment horizontal="left" vertical="center" wrapText="1" indent="1"/>
    </xf>
    <xf numFmtId="0" fontId="6" fillId="0" borderId="197" xfId="0" applyFont="1" applyBorder="1" applyAlignment="1">
      <alignment horizontal="left" vertical="center" indent="1"/>
    </xf>
    <xf numFmtId="0" fontId="6" fillId="0" borderId="20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96" xfId="0" applyFont="1" applyBorder="1" applyAlignment="1">
      <alignment horizontal="center" wrapText="1"/>
    </xf>
    <xf numFmtId="0" fontId="6" fillId="0" borderId="197" xfId="0" applyFont="1" applyBorder="1" applyAlignment="1">
      <alignment horizontal="center" wrapText="1"/>
    </xf>
    <xf numFmtId="0" fontId="6" fillId="0" borderId="20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9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73" xfId="0" applyFont="1" applyBorder="1" applyAlignment="1">
      <alignment horizontal="left" wrapText="1" indent="1"/>
    </xf>
    <xf numFmtId="0" fontId="6" fillId="0" borderId="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6"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4" fillId="0" borderId="97" xfId="0" applyFont="1" applyBorder="1" applyAlignment="1">
      <alignment horizontal="center" vertical="center" wrapText="1"/>
    </xf>
    <xf numFmtId="0" fontId="0" fillId="0" borderId="206" xfId="0" applyBorder="1"/>
    <xf numFmtId="0" fontId="0" fillId="0" borderId="5" xfId="0" applyBorder="1"/>
    <xf numFmtId="0" fontId="0" fillId="0" borderId="4" xfId="0" applyBorder="1"/>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2" fillId="0" borderId="202" xfId="0" applyFont="1" applyBorder="1" applyAlignment="1">
      <alignment horizontal="center" vertical="center"/>
    </xf>
    <xf numFmtId="0" fontId="0" fillId="0" borderId="210" xfId="0" applyBorder="1" applyAlignment="1">
      <alignment horizontal="center" vertical="center"/>
    </xf>
    <xf numFmtId="0" fontId="4" fillId="0" borderId="0" xfId="0" applyFont="1" applyAlignment="1">
      <alignment horizontal="left" vertical="center"/>
    </xf>
    <xf numFmtId="0" fontId="4" fillId="0" borderId="206" xfId="0" applyFont="1" applyBorder="1" applyAlignment="1">
      <alignment horizontal="left" vertical="center"/>
    </xf>
    <xf numFmtId="49" fontId="11" fillId="2" borderId="198" xfId="0" applyNumberFormat="1" applyFont="1" applyFill="1" applyBorder="1" applyAlignment="1" applyProtection="1">
      <alignment horizontal="center" vertical="center"/>
      <protection locked="0"/>
    </xf>
    <xf numFmtId="0" fontId="4" fillId="0" borderId="240" xfId="0" applyFont="1" applyBorder="1" applyAlignment="1">
      <alignment horizontal="center" vertical="center"/>
    </xf>
    <xf numFmtId="0" fontId="4" fillId="0" borderId="241" xfId="0" applyFont="1" applyBorder="1" applyAlignment="1">
      <alignment horizontal="center" vertical="center"/>
    </xf>
    <xf numFmtId="0" fontId="4" fillId="0" borderId="242"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243" xfId="0" applyFont="1" applyBorder="1" applyAlignment="1">
      <alignment horizontal="center" vertical="center"/>
    </xf>
    <xf numFmtId="0" fontId="4" fillId="0" borderId="81" xfId="0" applyFont="1" applyBorder="1" applyAlignment="1">
      <alignment horizontal="center" vertical="center"/>
    </xf>
    <xf numFmtId="0" fontId="4" fillId="0" borderId="73" xfId="0" applyFont="1" applyBorder="1" applyAlignment="1">
      <alignment horizontal="center" vertical="center"/>
    </xf>
    <xf numFmtId="0" fontId="4" fillId="0" borderId="244" xfId="0" applyFont="1" applyBorder="1" applyAlignment="1">
      <alignment horizontal="center" vertical="center"/>
    </xf>
    <xf numFmtId="0" fontId="4" fillId="0" borderId="82" xfId="0" applyFont="1" applyBorder="1" applyAlignment="1">
      <alignment horizontal="center" vertical="center"/>
    </xf>
    <xf numFmtId="0" fontId="4" fillId="0" borderId="6" xfId="0" applyFont="1" applyBorder="1" applyAlignment="1">
      <alignment horizontal="center" vertical="center"/>
    </xf>
    <xf numFmtId="0" fontId="5" fillId="0" borderId="237" xfId="0" applyFont="1" applyBorder="1" applyAlignment="1">
      <alignment horizontal="distributed" vertical="center"/>
    </xf>
    <xf numFmtId="0" fontId="5" fillId="0" borderId="197" xfId="0" applyFont="1" applyBorder="1" applyAlignment="1">
      <alignment horizontal="left" vertical="top"/>
    </xf>
    <xf numFmtId="0" fontId="5" fillId="0" borderId="200" xfId="0" applyFont="1" applyBorder="1" applyAlignment="1">
      <alignment horizontal="left" vertical="top"/>
    </xf>
    <xf numFmtId="49" fontId="11" fillId="2" borderId="238" xfId="0" applyNumberFormat="1" applyFont="1" applyFill="1" applyBorder="1" applyAlignment="1" applyProtection="1">
      <alignment horizontal="center" vertical="center"/>
      <protection locked="0"/>
    </xf>
    <xf numFmtId="49" fontId="11" fillId="2" borderId="237" xfId="0" applyNumberFormat="1" applyFont="1" applyFill="1" applyBorder="1" applyAlignment="1" applyProtection="1">
      <alignment horizontal="center" vertical="center"/>
      <protection locked="0"/>
    </xf>
    <xf numFmtId="49" fontId="11" fillId="2" borderId="234" xfId="0" applyNumberFormat="1" applyFont="1" applyFill="1" applyBorder="1" applyAlignment="1" applyProtection="1">
      <alignment horizontal="center" vertical="center"/>
      <protection locked="0"/>
    </xf>
    <xf numFmtId="0" fontId="6" fillId="0" borderId="19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00" xfId="0" applyFont="1" applyBorder="1" applyAlignment="1">
      <alignment horizontal="center" vertical="center"/>
    </xf>
    <xf numFmtId="0" fontId="6" fillId="0" borderId="206" xfId="0" applyFont="1" applyBorder="1" applyAlignment="1">
      <alignment horizontal="center" vertical="center"/>
    </xf>
    <xf numFmtId="0" fontId="6" fillId="0" borderId="4" xfId="0" applyFont="1" applyBorder="1" applyAlignment="1">
      <alignment horizontal="center" vertical="center"/>
    </xf>
    <xf numFmtId="49" fontId="11" fillId="2" borderId="235" xfId="0" applyNumberFormat="1" applyFont="1" applyFill="1" applyBorder="1" applyAlignment="1" applyProtection="1">
      <alignment horizontal="center" vertical="center"/>
      <protection locked="0"/>
    </xf>
    <xf numFmtId="49" fontId="11" fillId="2" borderId="236"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0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0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0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240" xfId="0" applyFont="1" applyFill="1" applyBorder="1" applyAlignment="1" applyProtection="1">
      <alignment horizontal="left" vertical="center" wrapText="1"/>
      <protection locked="0"/>
    </xf>
    <xf numFmtId="0" fontId="12" fillId="2" borderId="241" xfId="0" applyFont="1" applyFill="1" applyBorder="1" applyAlignment="1" applyProtection="1">
      <alignment horizontal="left" vertical="center" wrapText="1"/>
      <protection locked="0"/>
    </xf>
    <xf numFmtId="0" fontId="12" fillId="2" borderId="242" xfId="0" applyFont="1" applyFill="1" applyBorder="1" applyAlignment="1" applyProtection="1">
      <alignment horizontal="left" vertical="center" wrapText="1"/>
      <protection locked="0"/>
    </xf>
    <xf numFmtId="0" fontId="12" fillId="2" borderId="71" xfId="0" applyFont="1" applyFill="1" applyBorder="1" applyAlignment="1" applyProtection="1">
      <alignment horizontal="left" vertical="center" wrapText="1"/>
      <protection locked="0"/>
    </xf>
    <xf numFmtId="0" fontId="12" fillId="2" borderId="72" xfId="0" applyFont="1" applyFill="1" applyBorder="1" applyAlignment="1" applyProtection="1">
      <alignment horizontal="left" vertical="center" wrapText="1"/>
      <protection locked="0"/>
    </xf>
    <xf numFmtId="0" fontId="12" fillId="2" borderId="75" xfId="0" applyFont="1" applyFill="1" applyBorder="1" applyAlignment="1" applyProtection="1">
      <alignment horizontal="left" vertical="center" wrapText="1"/>
      <protection locked="0"/>
    </xf>
    <xf numFmtId="0" fontId="12" fillId="2" borderId="243" xfId="0" applyFont="1" applyFill="1" applyBorder="1" applyAlignment="1" applyProtection="1">
      <alignment horizontal="left" vertical="center" wrapText="1"/>
      <protection locked="0"/>
    </xf>
    <xf numFmtId="0" fontId="12" fillId="2" borderId="73" xfId="0" applyFont="1" applyFill="1" applyBorder="1" applyAlignment="1" applyProtection="1">
      <alignment horizontal="left" vertical="center" wrapText="1"/>
      <protection locked="0"/>
    </xf>
    <xf numFmtId="0" fontId="4" fillId="0" borderId="197" xfId="0" applyFont="1" applyBorder="1" applyAlignment="1">
      <alignment horizontal="center" vertical="center"/>
    </xf>
    <xf numFmtId="0" fontId="12" fillId="2" borderId="196" xfId="1" applyNumberFormat="1" applyFont="1" applyFill="1" applyBorder="1" applyAlignment="1" applyProtection="1">
      <alignment vertical="center" shrinkToFit="1"/>
      <protection locked="0"/>
    </xf>
    <xf numFmtId="0" fontId="12" fillId="2" borderId="197" xfId="1" applyNumberFormat="1" applyFont="1" applyFill="1" applyBorder="1" applyAlignment="1" applyProtection="1">
      <alignment vertical="center" shrinkToFit="1"/>
      <protection locked="0"/>
    </xf>
    <xf numFmtId="181" fontId="12" fillId="0" borderId="196" xfId="1" applyNumberFormat="1" applyFont="1" applyBorder="1" applyAlignment="1">
      <alignment vertical="center" shrinkToFit="1"/>
    </xf>
    <xf numFmtId="181" fontId="12" fillId="0" borderId="197" xfId="1" applyNumberFormat="1" applyFont="1" applyBorder="1" applyAlignment="1">
      <alignment vertical="center" shrinkToFit="1"/>
    </xf>
    <xf numFmtId="181" fontId="12" fillId="0" borderId="200" xfId="1" applyNumberFormat="1" applyFont="1" applyBorder="1" applyAlignment="1">
      <alignment vertical="center" shrinkToFit="1"/>
    </xf>
    <xf numFmtId="0" fontId="4" fillId="0" borderId="0" xfId="0" applyFont="1" applyAlignment="1">
      <alignment horizontal="center" vertical="center"/>
    </xf>
    <xf numFmtId="180" fontId="12" fillId="0" borderId="201" xfId="1" applyNumberFormat="1" applyFont="1" applyBorder="1" applyAlignment="1">
      <alignment vertical="center" shrinkToFit="1"/>
    </xf>
    <xf numFmtId="0" fontId="0" fillId="0" borderId="0" xfId="0" applyAlignment="1">
      <alignment vertical="center" shrinkToFit="1"/>
    </xf>
    <xf numFmtId="0" fontId="0" fillId="0" borderId="20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197" xfId="0" applyFont="1" applyBorder="1" applyAlignment="1">
      <alignment horizontal="center" vertical="center"/>
    </xf>
    <xf numFmtId="0" fontId="3" fillId="0" borderId="200" xfId="0" applyFont="1" applyBorder="1" applyAlignment="1">
      <alignment horizontal="center" vertical="center"/>
    </xf>
    <xf numFmtId="0" fontId="3" fillId="0" borderId="201" xfId="0" applyFont="1" applyBorder="1" applyAlignment="1">
      <alignment horizontal="center" vertical="center"/>
    </xf>
    <xf numFmtId="0" fontId="3" fillId="0" borderId="0" xfId="0" applyFont="1" applyAlignment="1">
      <alignment horizontal="center" vertical="center"/>
    </xf>
    <xf numFmtId="0" fontId="3" fillId="0" borderId="20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7" xfId="0" applyFont="1" applyFill="1" applyBorder="1" applyAlignment="1" applyProtection="1">
      <alignment horizontal="center" vertical="center" shrinkToFit="1"/>
      <protection locked="0"/>
    </xf>
    <xf numFmtId="0" fontId="1" fillId="2" borderId="197" xfId="0" applyFont="1" applyFill="1" applyBorder="1" applyAlignment="1" applyProtection="1">
      <alignment shrinkToFit="1"/>
      <protection locked="0"/>
    </xf>
    <xf numFmtId="0" fontId="1" fillId="2" borderId="20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0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0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97"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196" xfId="0" applyNumberFormat="1" applyFont="1" applyBorder="1" applyAlignment="1">
      <alignment horizontal="center" vertical="center"/>
    </xf>
    <xf numFmtId="49" fontId="11" fillId="0" borderId="248" xfId="0" applyNumberFormat="1"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5" fillId="0" borderId="98" xfId="0" applyFont="1" applyBorder="1" applyAlignment="1">
      <alignment horizontal="distributed" vertical="center" wrapText="1"/>
    </xf>
    <xf numFmtId="0" fontId="15" fillId="0" borderId="104" xfId="0" applyFont="1" applyBorder="1" applyAlignment="1">
      <alignment horizontal="distributed" vertical="center" wrapText="1"/>
    </xf>
    <xf numFmtId="0" fontId="15" fillId="0" borderId="105"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101" xfId="0" applyFont="1" applyBorder="1" applyAlignment="1">
      <alignment horizontal="distributed" vertical="center" wrapText="1"/>
    </xf>
    <xf numFmtId="0" fontId="15" fillId="0" borderId="106" xfId="0" applyFont="1" applyBorder="1" applyAlignment="1">
      <alignment horizontal="distributed" vertical="center" wrapText="1"/>
    </xf>
    <xf numFmtId="0" fontId="6" fillId="0" borderId="9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4" xfId="0" applyFont="1" applyBorder="1" applyAlignment="1">
      <alignment horizontal="distributed" vertical="center" wrapText="1" justifyLastLine="1"/>
    </xf>
    <xf numFmtId="0" fontId="6" fillId="0" borderId="9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9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93" xfId="0" applyFont="1" applyBorder="1" applyAlignment="1">
      <alignment horizontal="center" vertical="center"/>
    </xf>
    <xf numFmtId="0" fontId="4" fillId="0" borderId="2"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 xfId="0" applyFont="1" applyBorder="1" applyAlignment="1">
      <alignment horizontal="center" vertical="center"/>
    </xf>
    <xf numFmtId="0" fontId="4" fillId="0" borderId="96" xfId="0" applyFont="1" applyBorder="1" applyAlignment="1">
      <alignment horizontal="center" vertical="center"/>
    </xf>
    <xf numFmtId="49" fontId="11" fillId="2" borderId="9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95"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07" xfId="0" applyFont="1" applyBorder="1" applyAlignment="1">
      <alignment horizontal="center" vertical="center"/>
    </xf>
    <xf numFmtId="0" fontId="4" fillId="0" borderId="108" xfId="0" applyFont="1" applyBorder="1" applyAlignment="1">
      <alignment horizontal="center" vertical="center"/>
    </xf>
    <xf numFmtId="49" fontId="11" fillId="2" borderId="93"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94" xfId="0" applyNumberFormat="1" applyFont="1" applyFill="1" applyBorder="1" applyAlignment="1" applyProtection="1">
      <alignment horizontal="center" vertical="center" shrinkToFit="1"/>
      <protection locked="0"/>
    </xf>
    <xf numFmtId="49" fontId="11" fillId="2" borderId="95"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96" xfId="0" applyNumberFormat="1" applyFont="1" applyFill="1" applyBorder="1" applyAlignment="1" applyProtection="1">
      <alignment horizontal="center" vertical="center" shrinkToFit="1"/>
      <protection locked="0"/>
    </xf>
    <xf numFmtId="49" fontId="11" fillId="0" borderId="246" xfId="0" applyNumberFormat="1"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49" fontId="11" fillId="0" borderId="247" xfId="0" applyNumberFormat="1" applyFont="1" applyBorder="1" applyAlignment="1">
      <alignment horizontal="center" vertical="center"/>
    </xf>
    <xf numFmtId="0" fontId="11" fillId="0" borderId="250" xfId="0" applyFont="1" applyBorder="1" applyAlignment="1">
      <alignment horizontal="center" vertical="center"/>
    </xf>
    <xf numFmtId="0" fontId="11" fillId="0" borderId="87" xfId="0" applyFont="1" applyBorder="1" applyAlignment="1">
      <alignment horizontal="center" vertical="center"/>
    </xf>
    <xf numFmtId="49" fontId="11" fillId="2" borderId="98" xfId="0" applyNumberFormat="1" applyFont="1" applyFill="1" applyBorder="1" applyAlignment="1" applyProtection="1">
      <alignment horizontal="center" vertical="center" wrapText="1"/>
      <protection locked="0"/>
    </xf>
    <xf numFmtId="49" fontId="11" fillId="2" borderId="99" xfId="0" applyNumberFormat="1" applyFont="1" applyFill="1" applyBorder="1" applyAlignment="1" applyProtection="1">
      <alignment horizontal="center" vertical="center" wrapText="1"/>
      <protection locked="0"/>
    </xf>
    <xf numFmtId="49" fontId="11" fillId="2" borderId="100" xfId="0" applyNumberFormat="1" applyFont="1" applyFill="1" applyBorder="1" applyAlignment="1" applyProtection="1">
      <alignment horizontal="center" vertical="center" wrapText="1"/>
      <protection locked="0"/>
    </xf>
    <xf numFmtId="49" fontId="11" fillId="2" borderId="101" xfId="0" applyNumberFormat="1" applyFont="1" applyFill="1" applyBorder="1" applyAlignment="1" applyProtection="1">
      <alignment horizontal="center" vertical="center" wrapText="1"/>
      <protection locked="0"/>
    </xf>
    <xf numFmtId="49" fontId="11" fillId="2" borderId="102" xfId="0" applyNumberFormat="1" applyFont="1" applyFill="1" applyBorder="1" applyAlignment="1" applyProtection="1">
      <alignment horizontal="center" vertical="center" wrapText="1"/>
      <protection locked="0"/>
    </xf>
    <xf numFmtId="49" fontId="11" fillId="2" borderId="103" xfId="0" applyNumberFormat="1" applyFont="1" applyFill="1" applyBorder="1" applyAlignment="1" applyProtection="1">
      <alignment horizontal="center" vertical="center" wrapText="1"/>
      <protection locked="0"/>
    </xf>
    <xf numFmtId="49" fontId="11" fillId="0" borderId="234" xfId="0" applyNumberFormat="1" applyFont="1" applyBorder="1" applyAlignment="1">
      <alignment horizontal="center" vertical="center"/>
    </xf>
    <xf numFmtId="0" fontId="11" fillId="0" borderId="234" xfId="0" applyFont="1" applyBorder="1" applyAlignment="1">
      <alignment horizontal="center" vertical="center"/>
    </xf>
    <xf numFmtId="49" fontId="11" fillId="0" borderId="239" xfId="0" applyNumberFormat="1" applyFont="1" applyBorder="1" applyAlignment="1">
      <alignment horizontal="center" vertical="center"/>
    </xf>
    <xf numFmtId="0" fontId="11" fillId="0" borderId="249" xfId="0" applyFont="1" applyBorder="1" applyAlignment="1">
      <alignment horizontal="center" vertical="center"/>
    </xf>
    <xf numFmtId="0" fontId="11" fillId="0" borderId="90" xfId="0" applyFont="1" applyBorder="1" applyAlignment="1">
      <alignment horizontal="center" vertical="center"/>
    </xf>
    <xf numFmtId="0" fontId="5" fillId="0" borderId="239" xfId="0" applyFont="1" applyBorder="1" applyAlignment="1">
      <alignment horizontal="left" vertical="top"/>
    </xf>
    <xf numFmtId="0" fontId="5" fillId="0" borderId="90" xfId="0" applyFont="1" applyBorder="1" applyAlignment="1">
      <alignment horizontal="center" vertical="center" wrapText="1"/>
    </xf>
    <xf numFmtId="0" fontId="5" fillId="0" borderId="199" xfId="0" applyFont="1" applyBorder="1" applyAlignment="1">
      <alignment horizontal="center" vertical="center" wrapText="1"/>
    </xf>
    <xf numFmtId="0" fontId="11" fillId="2" borderId="245"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shrinkToFit="1"/>
      <protection locked="0"/>
    </xf>
    <xf numFmtId="0" fontId="1" fillId="2" borderId="74" xfId="0" applyFont="1" applyFill="1" applyBorder="1" applyAlignment="1" applyProtection="1">
      <alignment shrinkToFit="1"/>
      <protection locked="0"/>
    </xf>
    <xf numFmtId="181" fontId="12" fillId="0" borderId="196" xfId="1" applyNumberFormat="1" applyFont="1" applyFill="1" applyBorder="1" applyAlignment="1">
      <alignment vertical="center" shrinkToFit="1"/>
    </xf>
    <xf numFmtId="181" fontId="12" fillId="0" borderId="197" xfId="1" applyNumberFormat="1" applyFont="1" applyFill="1" applyBorder="1" applyAlignment="1">
      <alignment vertical="center" shrinkToFit="1"/>
    </xf>
    <xf numFmtId="181" fontId="12" fillId="0" borderId="200" xfId="1" applyNumberFormat="1" applyFont="1" applyFill="1" applyBorder="1" applyAlignment="1">
      <alignment vertical="center" shrinkToFit="1"/>
    </xf>
    <xf numFmtId="0" fontId="4" fillId="0" borderId="200" xfId="0" applyFont="1" applyBorder="1" applyAlignment="1">
      <alignment horizontal="center" vertical="center"/>
    </xf>
    <xf numFmtId="0" fontId="6" fillId="0" borderId="197" xfId="0" applyFont="1" applyBorder="1" applyAlignment="1">
      <alignment horizontal="left" vertical="center" wrapText="1" indent="1"/>
    </xf>
    <xf numFmtId="0" fontId="6" fillId="0" borderId="20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96" xfId="0" applyFont="1" applyBorder="1" applyAlignment="1">
      <alignment horizontal="left" wrapText="1" indent="1"/>
    </xf>
    <xf numFmtId="0" fontId="6" fillId="0" borderId="197" xfId="0" applyFont="1" applyBorder="1" applyAlignment="1">
      <alignment horizontal="left" wrapText="1" indent="1"/>
    </xf>
    <xf numFmtId="0" fontId="6" fillId="0" borderId="20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191" xfId="0" applyFont="1" applyBorder="1" applyAlignment="1">
      <alignment horizontal="center" vertical="center" wrapText="1"/>
    </xf>
    <xf numFmtId="0" fontId="9" fillId="0" borderId="192" xfId="0" applyFont="1" applyBorder="1" applyAlignment="1">
      <alignment horizontal="center" vertical="center" wrapText="1"/>
    </xf>
    <xf numFmtId="0" fontId="9" fillId="0" borderId="193" xfId="0" applyFont="1" applyBorder="1" applyAlignment="1">
      <alignment horizontal="center" vertical="center" wrapText="1"/>
    </xf>
    <xf numFmtId="0" fontId="9" fillId="0" borderId="194" xfId="0" applyFont="1" applyBorder="1" applyAlignment="1">
      <alignment horizontal="center" vertical="center" wrapText="1"/>
    </xf>
    <xf numFmtId="0" fontId="9" fillId="0" borderId="195" xfId="0" applyFont="1" applyBorder="1" applyAlignment="1">
      <alignment horizontal="center" vertical="center" wrapText="1"/>
    </xf>
    <xf numFmtId="183" fontId="12" fillId="0" borderId="197"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20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06" xfId="1" applyNumberFormat="1" applyFont="1" applyFill="1" applyBorder="1" applyAlignment="1" applyProtection="1">
      <alignment vertical="center" shrinkToFit="1"/>
    </xf>
    <xf numFmtId="181" fontId="12" fillId="0" borderId="196" xfId="1" applyNumberFormat="1" applyFont="1" applyFill="1" applyBorder="1" applyAlignment="1" applyProtection="1">
      <alignment vertical="center" shrinkToFit="1"/>
    </xf>
    <xf numFmtId="181" fontId="12" fillId="0" borderId="197" xfId="1" applyNumberFormat="1" applyFont="1" applyFill="1" applyBorder="1" applyAlignment="1" applyProtection="1">
      <alignment vertical="center" shrinkToFit="1"/>
    </xf>
    <xf numFmtId="181" fontId="12" fillId="0" borderId="200" xfId="1" applyNumberFormat="1" applyFont="1" applyFill="1" applyBorder="1" applyAlignment="1" applyProtection="1">
      <alignment vertical="center" shrinkToFit="1"/>
    </xf>
    <xf numFmtId="0" fontId="12" fillId="0" borderId="196" xfId="1" applyNumberFormat="1" applyFont="1" applyFill="1" applyBorder="1" applyAlignment="1" applyProtection="1">
      <alignment vertical="center" shrinkToFit="1"/>
    </xf>
    <xf numFmtId="0" fontId="12" fillId="0" borderId="197" xfId="1" applyNumberFormat="1" applyFont="1" applyFill="1" applyBorder="1" applyAlignment="1" applyProtection="1">
      <alignment vertical="center" shrinkToFit="1"/>
    </xf>
    <xf numFmtId="0" fontId="11" fillId="0" borderId="245" xfId="0" applyFont="1" applyBorder="1" applyAlignment="1">
      <alignment horizontal="center" vertical="center" shrinkToFit="1"/>
    </xf>
    <xf numFmtId="0" fontId="1" fillId="0" borderId="197" xfId="0" applyFont="1" applyBorder="1" applyAlignment="1">
      <alignment shrinkToFit="1"/>
    </xf>
    <xf numFmtId="0" fontId="1" fillId="0" borderId="200" xfId="0" applyFont="1" applyBorder="1" applyAlignment="1">
      <alignment shrinkToFit="1"/>
    </xf>
    <xf numFmtId="0" fontId="11" fillId="0" borderId="116" xfId="0" applyFont="1" applyBorder="1" applyAlignment="1">
      <alignment horizontal="center" vertical="center" shrinkToFit="1"/>
    </xf>
    <xf numFmtId="0" fontId="1" fillId="0" borderId="0" xfId="0" applyFont="1" applyAlignment="1">
      <alignment shrinkToFit="1"/>
    </xf>
    <xf numFmtId="0" fontId="1" fillId="0" borderId="206" xfId="0" applyFont="1" applyBorder="1" applyAlignment="1">
      <alignment shrinkToFit="1"/>
    </xf>
    <xf numFmtId="0" fontId="1" fillId="0" borderId="74"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97" xfId="0" applyFont="1" applyBorder="1" applyAlignment="1">
      <alignment horizontal="left" vertical="center" wrapText="1"/>
    </xf>
    <xf numFmtId="0" fontId="12" fillId="0" borderId="88" xfId="0" applyFont="1" applyBorder="1" applyAlignment="1">
      <alignment horizontal="left" vertical="center" wrapText="1"/>
    </xf>
    <xf numFmtId="0" fontId="12" fillId="0" borderId="109" xfId="0" applyFont="1" applyBorder="1" applyAlignment="1">
      <alignment horizontal="left" vertical="center" wrapText="1"/>
    </xf>
    <xf numFmtId="0" fontId="12" fillId="0" borderId="110" xfId="0" applyFont="1" applyBorder="1" applyAlignment="1">
      <alignment horizontal="left" vertical="center" wrapText="1"/>
    </xf>
    <xf numFmtId="0" fontId="12" fillId="0" borderId="111" xfId="0" applyFont="1" applyBorder="1" applyAlignment="1">
      <alignment horizontal="left" vertical="center" wrapText="1"/>
    </xf>
    <xf numFmtId="0" fontId="12" fillId="0" borderId="112" xfId="0" applyFont="1" applyBorder="1" applyAlignment="1">
      <alignment horizontal="left" vertical="center" wrapText="1"/>
    </xf>
    <xf numFmtId="0" fontId="12" fillId="0" borderId="89" xfId="0" applyFont="1" applyBorder="1" applyAlignment="1">
      <alignment horizontal="left" vertical="center" wrapText="1"/>
    </xf>
    <xf numFmtId="0" fontId="12" fillId="0" borderId="113" xfId="0" applyFont="1" applyBorder="1" applyAlignment="1">
      <alignment horizontal="left" vertical="center" wrapText="1"/>
    </xf>
    <xf numFmtId="0" fontId="4" fillId="0" borderId="1" xfId="0" applyFont="1" applyBorder="1" applyAlignment="1">
      <alignment horizontal="center" vertical="center"/>
    </xf>
    <xf numFmtId="0" fontId="12" fillId="0" borderId="240" xfId="0" applyFont="1" applyBorder="1" applyAlignment="1">
      <alignment horizontal="left" vertical="center" wrapText="1"/>
    </xf>
    <xf numFmtId="0" fontId="12" fillId="0" borderId="241" xfId="0" applyFont="1" applyBorder="1" applyAlignment="1">
      <alignment horizontal="left" vertical="center" wrapText="1"/>
    </xf>
    <xf numFmtId="0" fontId="12" fillId="0" borderId="242" xfId="0" applyFont="1" applyBorder="1" applyAlignment="1">
      <alignment horizontal="left" vertical="center" wrapText="1"/>
    </xf>
    <xf numFmtId="0" fontId="12" fillId="0" borderId="243" xfId="0" applyFont="1" applyBorder="1" applyAlignment="1">
      <alignment horizontal="left" vertical="center" wrapText="1"/>
    </xf>
    <xf numFmtId="181" fontId="12" fillId="0" borderId="196" xfId="1" applyNumberFormat="1" applyFont="1" applyFill="1" applyBorder="1" applyAlignment="1" applyProtection="1">
      <alignment shrinkToFit="1"/>
    </xf>
    <xf numFmtId="181" fontId="12" fillId="0" borderId="197" xfId="1" applyNumberFormat="1" applyFont="1" applyFill="1" applyBorder="1" applyAlignment="1" applyProtection="1">
      <alignment shrinkToFit="1"/>
    </xf>
    <xf numFmtId="181" fontId="12" fillId="0" borderId="200" xfId="1" applyNumberFormat="1" applyFont="1" applyFill="1" applyBorder="1" applyAlignment="1" applyProtection="1">
      <alignment shrinkToFit="1"/>
    </xf>
    <xf numFmtId="0" fontId="6" fillId="0" borderId="196" xfId="0" applyFont="1" applyBorder="1" applyAlignment="1">
      <alignment horizontal="center" vertical="center"/>
    </xf>
    <xf numFmtId="0" fontId="6" fillId="0" borderId="5" xfId="0" applyFont="1" applyBorder="1" applyAlignment="1">
      <alignment horizontal="center" vertical="center"/>
    </xf>
    <xf numFmtId="181" fontId="12" fillId="0" borderId="20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06"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38" xfId="0" applyNumberFormat="1" applyFont="1" applyBorder="1" applyAlignment="1">
      <alignment horizontal="center" vertical="center"/>
    </xf>
    <xf numFmtId="0" fontId="11" fillId="0" borderId="238"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198" xfId="0" applyFont="1" applyBorder="1" applyAlignment="1">
      <alignment horizontal="center" vertical="center"/>
    </xf>
    <xf numFmtId="49" fontId="11" fillId="0" borderId="237" xfId="0" applyNumberFormat="1" applyFont="1" applyBorder="1" applyAlignment="1">
      <alignment horizontal="center" vertical="center"/>
    </xf>
    <xf numFmtId="0" fontId="11" fillId="0" borderId="237" xfId="0" applyFont="1" applyBorder="1" applyAlignment="1">
      <alignment horizontal="center" vertical="center"/>
    </xf>
    <xf numFmtId="3" fontId="11" fillId="0" borderId="197" xfId="0" applyNumberFormat="1" applyFont="1" applyBorder="1" applyAlignment="1">
      <alignment horizontal="center" vertical="center"/>
    </xf>
    <xf numFmtId="3" fontId="11" fillId="0" borderId="20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12" fillId="0" borderId="75" xfId="0" applyFont="1" applyBorder="1" applyAlignment="1">
      <alignment horizontal="left" vertical="center" wrapText="1"/>
    </xf>
    <xf numFmtId="0" fontId="12" fillId="0" borderId="73" xfId="0" applyFont="1" applyBorder="1" applyAlignment="1">
      <alignment horizontal="left" vertical="center" wrapText="1"/>
    </xf>
    <xf numFmtId="178" fontId="12" fillId="0" borderId="0" xfId="0" applyNumberFormat="1" applyFont="1" applyAlignment="1">
      <alignment horizontal="center" vertical="center"/>
    </xf>
    <xf numFmtId="49" fontId="11" fillId="0" borderId="236" xfId="0" applyNumberFormat="1" applyFont="1" applyBorder="1" applyAlignment="1">
      <alignment horizontal="center" vertical="center"/>
    </xf>
    <xf numFmtId="0" fontId="11" fillId="0" borderId="236" xfId="0" applyFont="1" applyBorder="1" applyAlignment="1">
      <alignment horizontal="center" vertical="center"/>
    </xf>
    <xf numFmtId="49" fontId="11" fillId="0" borderId="235" xfId="0" applyNumberFormat="1" applyFont="1" applyBorder="1" applyAlignment="1">
      <alignment horizontal="center" vertical="center"/>
    </xf>
    <xf numFmtId="0" fontId="11" fillId="0" borderId="235" xfId="0" applyFont="1" applyBorder="1" applyAlignment="1">
      <alignment horizontal="center" vertical="center"/>
    </xf>
    <xf numFmtId="179" fontId="12" fillId="0" borderId="0" xfId="0" applyNumberFormat="1" applyFont="1" applyAlignment="1">
      <alignment horizontal="center" vertical="center"/>
    </xf>
    <xf numFmtId="0" fontId="11" fillId="0" borderId="98"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 xfId="0" applyFont="1" applyBorder="1" applyAlignment="1">
      <alignment vertical="center" shrinkToFit="1"/>
    </xf>
    <xf numFmtId="0" fontId="11" fillId="0" borderId="197" xfId="0" applyFont="1" applyBorder="1" applyAlignment="1">
      <alignment vertical="center" shrinkToFit="1"/>
    </xf>
    <xf numFmtId="0" fontId="11" fillId="0" borderId="9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9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30" fillId="0" borderId="0" xfId="0" applyFont="1" applyAlignment="1">
      <alignment horizontal="center" vertical="center"/>
    </xf>
    <xf numFmtId="0" fontId="19" fillId="0" borderId="0" xfId="0" applyFont="1" applyAlignment="1">
      <alignment vertical="center"/>
    </xf>
    <xf numFmtId="0" fontId="18" fillId="0" borderId="205"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207" xfId="0" applyFont="1" applyBorder="1" applyAlignment="1">
      <alignment horizontal="center" vertical="distributed" textRotation="255" justifyLastLine="1"/>
    </xf>
    <xf numFmtId="0" fontId="18" fillId="0" borderId="140"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39" xfId="0" applyFont="1" applyBorder="1" applyAlignment="1">
      <alignment horizontal="center" vertical="distributed" textRotation="255" justifyLastLine="1"/>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4" fillId="0" borderId="0" xfId="0" applyFont="1" applyAlignment="1">
      <alignment horizontal="center" vertical="center" wrapText="1"/>
    </xf>
    <xf numFmtId="0" fontId="25" fillId="0" borderId="19"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38" fontId="25" fillId="0" borderId="19" xfId="0" applyNumberFormat="1" applyFont="1" applyBorder="1" applyAlignment="1">
      <alignment horizontal="center"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25" fillId="0" borderId="19" xfId="0" applyFont="1" applyBorder="1" applyAlignment="1">
      <alignment horizontal="distributed" vertical="center"/>
    </xf>
    <xf numFmtId="0" fontId="25" fillId="0" borderId="0" xfId="0" applyFont="1" applyAlignment="1">
      <alignment horizontal="distributed" vertical="center"/>
    </xf>
    <xf numFmtId="0" fontId="25" fillId="0" borderId="8" xfId="0" applyFont="1" applyBorder="1" applyAlignment="1">
      <alignment horizontal="distributed" vertical="center"/>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13" fillId="0" borderId="67" xfId="0" applyFont="1" applyBorder="1" applyAlignment="1">
      <alignment horizontal="center" vertical="center" shrinkToFit="1"/>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77" fillId="7" borderId="144" xfId="0" applyFont="1" applyFill="1" applyBorder="1" applyAlignment="1">
      <alignment vertical="center" wrapText="1"/>
    </xf>
    <xf numFmtId="0" fontId="57" fillId="0" borderId="0" xfId="0" applyFont="1"/>
    <xf numFmtId="0" fontId="57" fillId="0" borderId="145" xfId="0" applyFont="1" applyBorder="1"/>
    <xf numFmtId="0" fontId="57" fillId="0" borderId="144" xfId="0" applyFont="1" applyBorder="1"/>
    <xf numFmtId="0" fontId="57" fillId="0" borderId="146" xfId="0" applyFont="1" applyBorder="1"/>
    <xf numFmtId="0" fontId="57" fillId="0" borderId="147" xfId="0" applyFont="1" applyBorder="1"/>
    <xf numFmtId="0" fontId="57" fillId="0" borderId="148" xfId="0" applyFont="1" applyBorder="1"/>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24" fillId="0" borderId="0" xfId="0" applyFont="1" applyAlignment="1">
      <alignment vertical="center"/>
    </xf>
    <xf numFmtId="0" fontId="26" fillId="0" borderId="0" xfId="0" applyFont="1" applyAlignment="1">
      <alignment vertical="center"/>
    </xf>
    <xf numFmtId="0" fontId="78" fillId="7" borderId="152" xfId="0" applyFont="1" applyFill="1" applyBorder="1" applyAlignment="1">
      <alignment horizontal="center" vertical="center" wrapText="1"/>
    </xf>
    <xf numFmtId="0" fontId="78" fillId="7" borderId="153" xfId="0" applyFont="1" applyFill="1" applyBorder="1" applyAlignment="1">
      <alignment horizontal="center" vertical="center" wrapText="1"/>
    </xf>
    <xf numFmtId="0" fontId="78" fillId="7" borderId="154" xfId="0" applyFont="1" applyFill="1" applyBorder="1" applyAlignment="1">
      <alignment horizontal="center" vertical="center" wrapText="1"/>
    </xf>
    <xf numFmtId="0" fontId="78" fillId="7" borderId="144" xfId="0" applyFont="1" applyFill="1" applyBorder="1" applyAlignment="1">
      <alignment horizontal="center" vertical="center" wrapText="1"/>
    </xf>
    <xf numFmtId="0" fontId="78" fillId="7" borderId="0" xfId="0" applyFont="1" applyFill="1" applyAlignment="1">
      <alignment horizontal="center" vertical="center" wrapText="1"/>
    </xf>
    <xf numFmtId="0" fontId="78" fillId="7" borderId="145" xfId="0" applyFont="1" applyFill="1" applyBorder="1" applyAlignment="1">
      <alignment horizontal="center" vertical="center" wrapText="1"/>
    </xf>
    <xf numFmtId="0" fontId="88" fillId="0" borderId="34" xfId="0" applyFont="1" applyBorder="1" applyAlignment="1">
      <alignment horizontal="center" vertical="center"/>
    </xf>
    <xf numFmtId="0" fontId="88" fillId="0" borderId="19" xfId="0" applyFont="1" applyBorder="1" applyAlignment="1">
      <alignment horizontal="center" vertical="center"/>
    </xf>
    <xf numFmtId="0" fontId="88" fillId="0" borderId="15" xfId="0" applyFont="1" applyBorder="1" applyAlignment="1">
      <alignment horizontal="center" vertical="center"/>
    </xf>
    <xf numFmtId="0" fontId="88" fillId="0" borderId="17" xfId="0" applyFont="1" applyBorder="1" applyAlignment="1">
      <alignment horizontal="center" vertical="center"/>
    </xf>
    <xf numFmtId="0" fontId="88" fillId="0" borderId="0" xfId="0" applyFont="1" applyAlignment="1">
      <alignment horizontal="center" vertical="center"/>
    </xf>
    <xf numFmtId="0" fontId="88" fillId="0" borderId="20" xfId="0" applyFont="1" applyBorder="1" applyAlignment="1">
      <alignment horizontal="center" vertical="center"/>
    </xf>
    <xf numFmtId="0" fontId="88" fillId="0" borderId="22" xfId="0" applyFont="1" applyBorder="1" applyAlignment="1">
      <alignment horizontal="center" vertical="center"/>
    </xf>
    <xf numFmtId="0" fontId="88" fillId="0" borderId="8" xfId="0" applyFont="1" applyBorder="1" applyAlignment="1">
      <alignment horizontal="center" vertical="center"/>
    </xf>
    <xf numFmtId="0" fontId="88" fillId="0" borderId="16" xfId="0" applyFont="1" applyBorder="1" applyAlignment="1">
      <alignment horizontal="center" vertical="center"/>
    </xf>
    <xf numFmtId="0" fontId="28" fillId="0" borderId="34"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0" xfId="0" applyFont="1"/>
    <xf numFmtId="0" fontId="11" fillId="0" borderId="20" xfId="0" applyFont="1" applyBorder="1"/>
    <xf numFmtId="0" fontId="11" fillId="0" borderId="22" xfId="0" applyFont="1" applyBorder="1"/>
    <xf numFmtId="0" fontId="11" fillId="0" borderId="8" xfId="0" applyFont="1" applyBorder="1"/>
    <xf numFmtId="0" fontId="11" fillId="0" borderId="16" xfId="0" applyFont="1" applyBorder="1"/>
    <xf numFmtId="0" fontId="24" fillId="0" borderId="17" xfId="0" applyFont="1" applyBorder="1" applyAlignment="1">
      <alignment horizontal="center" vertical="center" wrapText="1"/>
    </xf>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32" xfId="0" applyFont="1" applyBorder="1" applyAlignment="1">
      <alignment horizontal="center" vertical="center"/>
    </xf>
    <xf numFmtId="0" fontId="24" fillId="0" borderId="125" xfId="0" applyFont="1" applyBorder="1" applyAlignment="1">
      <alignment horizontal="center" vertical="center"/>
    </xf>
    <xf numFmtId="0" fontId="24" fillId="3" borderId="132" xfId="0" applyFont="1" applyFill="1" applyBorder="1" applyAlignment="1">
      <alignment horizontal="distributed" vertical="center" justifyLastLine="1"/>
    </xf>
    <xf numFmtId="0" fontId="24" fillId="3" borderId="125" xfId="0" applyFont="1" applyFill="1" applyBorder="1" applyAlignment="1">
      <alignment horizontal="distributed" vertical="center" justifyLastLine="1"/>
    </xf>
    <xf numFmtId="0" fontId="24" fillId="0" borderId="132" xfId="0" applyFont="1" applyBorder="1" applyAlignment="1">
      <alignment horizontal="distributed" vertical="center" justifyLastLine="1"/>
    </xf>
    <xf numFmtId="0" fontId="24" fillId="0" borderId="125" xfId="0" applyFont="1" applyBorder="1" applyAlignment="1">
      <alignment horizontal="distributed" vertical="center" justifyLastLine="1"/>
    </xf>
    <xf numFmtId="0" fontId="24" fillId="0" borderId="117" xfId="0" applyFont="1" applyBorder="1" applyAlignment="1">
      <alignment horizontal="distributed" vertical="center" justifyLastLine="1"/>
    </xf>
    <xf numFmtId="0" fontId="24" fillId="0" borderId="34" xfId="0" applyFont="1" applyBorder="1" applyAlignment="1">
      <alignment horizontal="distributed" vertical="center" justifyLastLine="1"/>
    </xf>
    <xf numFmtId="176" fontId="22" fillId="0" borderId="34"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122"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29"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121" xfId="0" applyNumberFormat="1" applyFont="1" applyBorder="1" applyAlignment="1">
      <alignment horizontal="center" vertical="center"/>
    </xf>
    <xf numFmtId="176" fontId="22" fillId="0" borderId="127" xfId="0" applyNumberFormat="1" applyFont="1" applyBorder="1" applyAlignment="1">
      <alignment horizontal="center" vertical="center"/>
    </xf>
    <xf numFmtId="176" fontId="22" fillId="0" borderId="130" xfId="0" applyNumberFormat="1" applyFont="1" applyBorder="1" applyAlignment="1">
      <alignment horizontal="center" vertical="center"/>
    </xf>
    <xf numFmtId="176" fontId="22" fillId="0" borderId="128"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76" fontId="22" fillId="0" borderId="118" xfId="0" applyNumberFormat="1" applyFont="1" applyBorder="1" applyAlignment="1">
      <alignment horizontal="center" vertical="center"/>
    </xf>
    <xf numFmtId="176" fontId="22" fillId="0" borderId="131" xfId="0" applyNumberFormat="1" applyFont="1" applyBorder="1" applyAlignment="1">
      <alignment horizontal="center" vertical="center"/>
    </xf>
    <xf numFmtId="176" fontId="22" fillId="3" borderId="127"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122" xfId="0" applyNumberFormat="1" applyFont="1" applyFill="1" applyBorder="1" applyAlignment="1">
      <alignment horizontal="center" vertical="center"/>
    </xf>
    <xf numFmtId="176" fontId="22" fillId="3" borderId="130" xfId="0" applyNumberFormat="1" applyFont="1" applyFill="1" applyBorder="1" applyAlignment="1">
      <alignment horizontal="center" vertical="center"/>
    </xf>
    <xf numFmtId="176" fontId="22" fillId="3" borderId="0" xfId="0" applyNumberFormat="1" applyFont="1" applyFill="1" applyAlignment="1">
      <alignment horizontal="center" vertical="center"/>
    </xf>
    <xf numFmtId="176" fontId="22" fillId="3" borderId="129" xfId="0" applyNumberFormat="1" applyFont="1" applyFill="1" applyBorder="1" applyAlignment="1">
      <alignment horizontal="center" vertical="center"/>
    </xf>
    <xf numFmtId="176" fontId="22" fillId="3" borderId="128"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121" xfId="0" applyNumberFormat="1" applyFont="1" applyFill="1" applyBorder="1" applyAlignment="1">
      <alignment horizontal="center" vertical="center"/>
    </xf>
    <xf numFmtId="0" fontId="30" fillId="0" borderId="17" xfId="0" applyFont="1" applyBorder="1" applyAlignment="1">
      <alignment horizontal="center" vertical="center"/>
    </xf>
    <xf numFmtId="0" fontId="30" fillId="0" borderId="22" xfId="0" applyFont="1" applyBorder="1" applyAlignment="1">
      <alignment horizontal="center" vertical="center"/>
    </xf>
    <xf numFmtId="0" fontId="30" fillId="0" borderId="8" xfId="0" applyFont="1" applyBorder="1" applyAlignment="1">
      <alignment horizontal="center" vertical="center"/>
    </xf>
    <xf numFmtId="0" fontId="30" fillId="0" borderId="130" xfId="0" applyFont="1" applyBorder="1" applyAlignment="1">
      <alignment horizontal="center" vertical="center"/>
    </xf>
    <xf numFmtId="0" fontId="30" fillId="0" borderId="20" xfId="0" applyFont="1" applyBorder="1" applyAlignment="1">
      <alignment horizontal="center" vertical="center"/>
    </xf>
    <xf numFmtId="0" fontId="30" fillId="0" borderId="128" xfId="0" applyFont="1" applyBorder="1" applyAlignment="1">
      <alignment horizontal="center" vertical="center"/>
    </xf>
    <xf numFmtId="0" fontId="30" fillId="0" borderId="16" xfId="0" applyFont="1" applyBorder="1" applyAlignment="1">
      <alignment horizontal="center" vertical="center"/>
    </xf>
    <xf numFmtId="0" fontId="29" fillId="0" borderId="127"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22" fillId="0" borderId="126" xfId="0" applyFont="1" applyBorder="1" applyAlignment="1">
      <alignment horizontal="center" vertical="center"/>
    </xf>
    <xf numFmtId="0" fontId="22" fillId="0" borderId="132" xfId="0" applyFont="1" applyBorder="1" applyAlignment="1">
      <alignment horizontal="center" vertical="center"/>
    </xf>
    <xf numFmtId="0" fontId="22" fillId="0" borderId="125" xfId="0" applyFont="1" applyBorder="1" applyAlignment="1">
      <alignment horizontal="center"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30" fillId="0" borderId="132"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9" fillId="0" borderId="123" xfId="0" applyFont="1" applyBorder="1" applyAlignment="1">
      <alignment horizontal="right" vertical="center"/>
    </xf>
    <xf numFmtId="0" fontId="30" fillId="0" borderId="141" xfId="0" applyFont="1" applyBorder="1" applyAlignment="1">
      <alignment horizontal="center" vertical="center"/>
    </xf>
    <xf numFmtId="0" fontId="30" fillId="0" borderId="124" xfId="0" applyFont="1" applyBorder="1" applyAlignment="1">
      <alignment horizontal="center" vertical="center"/>
    </xf>
    <xf numFmtId="0" fontId="29" fillId="4" borderId="34" xfId="0" applyFont="1" applyFill="1" applyBorder="1" applyAlignment="1">
      <alignment horizontal="right" vertical="center"/>
    </xf>
    <xf numFmtId="0" fontId="29" fillId="4" borderId="19" xfId="0" applyFont="1" applyFill="1" applyBorder="1" applyAlignment="1">
      <alignment horizontal="right" vertical="center"/>
    </xf>
    <xf numFmtId="0" fontId="29" fillId="4" borderId="123" xfId="0" applyFont="1" applyFill="1" applyBorder="1" applyAlignment="1">
      <alignment horizontal="right" vertical="center"/>
    </xf>
    <xf numFmtId="0" fontId="29" fillId="4" borderId="15" xfId="0" applyFont="1" applyFill="1" applyBorder="1" applyAlignment="1">
      <alignment horizontal="right" vertical="center"/>
    </xf>
    <xf numFmtId="0" fontId="29" fillId="0" borderId="34" xfId="0" applyFont="1" applyBorder="1" applyAlignment="1">
      <alignment horizontal="right"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185" fontId="30" fillId="4" borderId="142" xfId="0" applyNumberFormat="1" applyFont="1" applyFill="1" applyBorder="1" applyAlignment="1">
      <alignment horizontal="center" vertical="center"/>
    </xf>
    <xf numFmtId="185" fontId="30" fillId="4" borderId="141" xfId="0" applyNumberFormat="1" applyFont="1" applyFill="1" applyBorder="1" applyAlignment="1">
      <alignment horizontal="center" vertical="center"/>
    </xf>
    <xf numFmtId="185" fontId="30" fillId="4" borderId="143" xfId="0" applyNumberFormat="1" applyFont="1" applyFill="1" applyBorder="1" applyAlignment="1">
      <alignment horizontal="center" vertical="center"/>
    </xf>
    <xf numFmtId="185" fontId="30" fillId="4" borderId="124" xfId="0" applyNumberFormat="1" applyFont="1" applyFill="1" applyBorder="1" applyAlignment="1">
      <alignment horizontal="center" vertical="center"/>
    </xf>
    <xf numFmtId="0" fontId="30" fillId="4" borderId="0" xfId="0" applyFont="1" applyFill="1" applyAlignment="1">
      <alignment horizontal="center" vertical="center"/>
    </xf>
    <xf numFmtId="0" fontId="30"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6" xfId="0" applyFont="1" applyFill="1" applyBorder="1" applyAlignment="1">
      <alignment horizontal="center" vertical="center"/>
    </xf>
    <xf numFmtId="0" fontId="30" fillId="0" borderId="142" xfId="0" applyFont="1" applyBorder="1" applyAlignment="1">
      <alignment horizontal="center" vertical="center"/>
    </xf>
    <xf numFmtId="0" fontId="30" fillId="0" borderId="143" xfId="0" applyFont="1" applyBorder="1" applyAlignment="1">
      <alignment horizontal="center" vertical="center"/>
    </xf>
    <xf numFmtId="0" fontId="22" fillId="0" borderId="131" xfId="0" applyFont="1" applyBorder="1" applyAlignment="1">
      <alignment horizontal="center" vertical="center"/>
    </xf>
    <xf numFmtId="192" fontId="20" fillId="0" borderId="17" xfId="0" applyNumberFormat="1" applyFont="1" applyBorder="1" applyAlignment="1">
      <alignment horizontal="center" vertical="center"/>
    </xf>
    <xf numFmtId="192" fontId="20" fillId="0" borderId="0" xfId="0" applyNumberFormat="1" applyFont="1" applyAlignment="1">
      <alignment horizontal="center" vertical="center"/>
    </xf>
    <xf numFmtId="192" fontId="20" fillId="0" borderId="20" xfId="0" applyNumberFormat="1" applyFont="1" applyBorder="1" applyAlignment="1">
      <alignment horizontal="center" vertical="center"/>
    </xf>
    <xf numFmtId="192" fontId="20" fillId="0" borderId="22" xfId="0" applyNumberFormat="1" applyFont="1" applyBorder="1" applyAlignment="1">
      <alignment horizontal="center" vertical="center"/>
    </xf>
    <xf numFmtId="192" fontId="20" fillId="0" borderId="8" xfId="0" applyNumberFormat="1" applyFont="1" applyBorder="1" applyAlignment="1">
      <alignment horizontal="center" vertical="center"/>
    </xf>
    <xf numFmtId="192" fontId="20" fillId="0" borderId="16" xfId="0" applyNumberFormat="1" applyFont="1" applyBorder="1" applyAlignment="1">
      <alignment horizontal="center" vertical="center"/>
    </xf>
    <xf numFmtId="0" fontId="24" fillId="0" borderId="20" xfId="0" applyFont="1" applyBorder="1" applyAlignment="1">
      <alignment vertical="center"/>
    </xf>
    <xf numFmtId="0" fontId="22" fillId="0" borderId="133" xfId="0" applyFont="1" applyBorder="1" applyAlignment="1">
      <alignment horizontal="center" vertical="center"/>
    </xf>
    <xf numFmtId="0" fontId="22" fillId="0" borderId="127" xfId="0"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30" xfId="0" applyFont="1" applyBorder="1" applyAlignment="1">
      <alignment horizontal="center" vertical="center"/>
    </xf>
    <xf numFmtId="0" fontId="22" fillId="0" borderId="128" xfId="0" applyFont="1" applyBorder="1" applyAlignment="1">
      <alignment horizontal="center" vertical="center"/>
    </xf>
    <xf numFmtId="0" fontId="22" fillId="0" borderId="8" xfId="0" applyFont="1" applyBorder="1" applyAlignment="1">
      <alignment horizontal="center" vertical="center"/>
    </xf>
    <xf numFmtId="0" fontId="22" fillId="0" borderId="16" xfId="0" applyFont="1" applyBorder="1" applyAlignment="1">
      <alignment horizontal="center" vertical="center"/>
    </xf>
    <xf numFmtId="185" fontId="22" fillId="0" borderId="134" xfId="0" applyNumberFormat="1" applyFont="1" applyBorder="1" applyAlignment="1">
      <alignment horizontal="center" vertical="center"/>
    </xf>
    <xf numFmtId="185" fontId="22" fillId="0" borderId="131" xfId="0" applyNumberFormat="1"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26" fillId="0" borderId="33" xfId="0" applyFont="1" applyBorder="1" applyAlignment="1">
      <alignment vertical="top"/>
    </xf>
    <xf numFmtId="0" fontId="26" fillId="0" borderId="8" xfId="0" applyFont="1" applyBorder="1" applyAlignment="1">
      <alignment vertical="top"/>
    </xf>
    <xf numFmtId="0" fontId="24" fillId="0" borderId="20" xfId="0" applyFont="1" applyBorder="1" applyAlignment="1">
      <alignment horizontal="center" vertical="center"/>
    </xf>
    <xf numFmtId="0" fontId="22" fillId="0" borderId="134" xfId="0" applyFont="1" applyBorder="1" applyAlignment="1">
      <alignment horizontal="center" vertical="center"/>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18" fillId="0" borderId="9" xfId="0" applyFont="1" applyBorder="1" applyAlignment="1">
      <alignment horizontal="center" vertical="center" wrapText="1"/>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34" fillId="0" borderId="18" xfId="0" applyFont="1" applyBorder="1" applyAlignment="1">
      <alignment horizontal="right" vertical="center"/>
    </xf>
    <xf numFmtId="0" fontId="24" fillId="0" borderId="8" xfId="0" applyFont="1" applyBorder="1" applyAlignment="1">
      <alignment vertical="center"/>
    </xf>
    <xf numFmtId="186" fontId="20" fillId="0" borderId="17" xfId="0" applyNumberFormat="1" applyFont="1" applyBorder="1" applyAlignment="1">
      <alignment horizontal="center" vertical="center"/>
    </xf>
    <xf numFmtId="186" fontId="20" fillId="0" borderId="0" xfId="0" applyNumberFormat="1" applyFont="1" applyAlignment="1">
      <alignment horizontal="center" vertical="center"/>
    </xf>
    <xf numFmtId="186" fontId="20" fillId="0" borderId="20" xfId="0" applyNumberFormat="1" applyFont="1" applyBorder="1" applyAlignment="1">
      <alignment horizontal="center" vertical="center"/>
    </xf>
    <xf numFmtId="186" fontId="20" fillId="0" borderId="22" xfId="0"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16" xfId="0" applyNumberFormat="1" applyFont="1" applyBorder="1" applyAlignment="1">
      <alignment horizontal="center" vertical="center"/>
    </xf>
    <xf numFmtId="0" fontId="22" fillId="0" borderId="122" xfId="0" applyFont="1" applyBorder="1" applyAlignment="1">
      <alignment horizontal="center" vertical="center"/>
    </xf>
    <xf numFmtId="0" fontId="22" fillId="0" borderId="129" xfId="0" applyFont="1" applyBorder="1" applyAlignment="1">
      <alignment horizontal="center" vertical="center"/>
    </xf>
    <xf numFmtId="0" fontId="22" fillId="0" borderId="121" xfId="0" applyFont="1" applyBorder="1" applyAlignment="1">
      <alignment horizontal="center" vertical="center"/>
    </xf>
    <xf numFmtId="0" fontId="26" fillId="0" borderId="30" xfId="0" applyFont="1" applyBorder="1" applyAlignment="1">
      <alignment vertical="top" wrapText="1"/>
    </xf>
    <xf numFmtId="0" fontId="26" fillId="0" borderId="19" xfId="0" applyFont="1" applyBorder="1" applyAlignment="1">
      <alignment vertical="top" wrapText="1"/>
    </xf>
    <xf numFmtId="0" fontId="26" fillId="0" borderId="31" xfId="0" applyFont="1" applyBorder="1" applyAlignment="1">
      <alignment vertical="top" wrapText="1"/>
    </xf>
    <xf numFmtId="0" fontId="26" fillId="0" borderId="0" xfId="0" applyFont="1" applyAlignment="1">
      <alignment vertical="top" wrapText="1"/>
    </xf>
    <xf numFmtId="0" fontId="26" fillId="0" borderId="34" xfId="0" applyFont="1" applyBorder="1" applyAlignment="1">
      <alignment vertical="top" wrapText="1"/>
    </xf>
    <xf numFmtId="0" fontId="26" fillId="0" borderId="17" xfId="0" applyFont="1" applyBorder="1" applyAlignment="1">
      <alignment vertical="top" wrapText="1"/>
    </xf>
    <xf numFmtId="193" fontId="20" fillId="0" borderId="17" xfId="0" applyNumberFormat="1" applyFont="1" applyBorder="1" applyAlignment="1">
      <alignment horizontal="center" vertical="center"/>
    </xf>
    <xf numFmtId="193" fontId="20" fillId="0" borderId="0" xfId="0" applyNumberFormat="1" applyFont="1" applyAlignment="1">
      <alignment horizontal="center" vertical="center"/>
    </xf>
    <xf numFmtId="193" fontId="20" fillId="0" borderId="20" xfId="0" applyNumberFormat="1" applyFont="1" applyBorder="1" applyAlignment="1">
      <alignment horizontal="center" vertical="center"/>
    </xf>
    <xf numFmtId="193" fontId="20" fillId="0" borderId="22" xfId="0" applyNumberFormat="1" applyFont="1" applyBorder="1" applyAlignment="1">
      <alignment horizontal="center" vertical="center"/>
    </xf>
    <xf numFmtId="193" fontId="20" fillId="0" borderId="8" xfId="0" applyNumberFormat="1" applyFont="1" applyBorder="1" applyAlignment="1">
      <alignment horizontal="center" vertical="center"/>
    </xf>
    <xf numFmtId="193" fontId="20" fillId="0" borderId="16" xfId="0" applyNumberFormat="1" applyFont="1" applyBorder="1" applyAlignment="1">
      <alignment horizontal="center" vertical="center"/>
    </xf>
    <xf numFmtId="0" fontId="24" fillId="0" borderId="28" xfId="0" applyFont="1" applyBorder="1" applyAlignment="1">
      <alignment horizontal="center" vertical="center"/>
    </xf>
    <xf numFmtId="0" fontId="34" fillId="0" borderId="119" xfId="0" applyFont="1" applyBorder="1" applyAlignment="1">
      <alignment horizontal="right" vertical="center"/>
    </xf>
    <xf numFmtId="0" fontId="24" fillId="0" borderId="28" xfId="0" applyFont="1" applyBorder="1" applyAlignment="1">
      <alignment vertical="center"/>
    </xf>
    <xf numFmtId="0" fontId="26" fillId="0" borderId="24" xfId="0" applyFont="1" applyBorder="1" applyAlignment="1">
      <alignment vertical="top" wrapText="1"/>
    </xf>
    <xf numFmtId="0" fontId="26" fillId="0" borderId="28" xfId="0" applyFont="1" applyBorder="1" applyAlignment="1">
      <alignment vertical="top" wrapText="1"/>
    </xf>
    <xf numFmtId="194" fontId="20" fillId="0" borderId="17" xfId="0" applyNumberFormat="1" applyFont="1" applyBorder="1" applyAlignment="1">
      <alignment horizontal="center" vertical="center"/>
    </xf>
    <xf numFmtId="194" fontId="20" fillId="0" borderId="0" xfId="0" applyNumberFormat="1" applyFont="1" applyAlignment="1">
      <alignment horizontal="center" vertical="center"/>
    </xf>
    <xf numFmtId="194" fontId="20" fillId="0" borderId="20" xfId="0" applyNumberFormat="1" applyFont="1" applyBorder="1" applyAlignment="1">
      <alignment horizontal="center" vertical="center"/>
    </xf>
    <xf numFmtId="194" fontId="20" fillId="0" borderId="38" xfId="0" applyNumberFormat="1" applyFont="1" applyBorder="1" applyAlignment="1">
      <alignment horizontal="center" vertical="center"/>
    </xf>
    <xf numFmtId="194" fontId="20" fillId="0" borderId="28" xfId="0" applyNumberFormat="1" applyFont="1" applyBorder="1" applyAlignment="1">
      <alignment horizontal="center" vertical="center"/>
    </xf>
    <xf numFmtId="194" fontId="20" fillId="0" borderId="120" xfId="0" applyNumberFormat="1" applyFont="1" applyBorder="1" applyAlignment="1">
      <alignment horizontal="center" vertical="center"/>
    </xf>
    <xf numFmtId="0" fontId="17" fillId="0" borderId="2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0" fontId="26" fillId="0" borderId="0" xfId="0" applyFont="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39" xfId="0" applyFont="1" applyBorder="1" applyAlignment="1">
      <alignment horizontal="center" vertical="center"/>
    </xf>
    <xf numFmtId="0" fontId="26" fillId="0" borderId="39" xfId="0" applyFont="1" applyBorder="1" applyAlignment="1">
      <alignment vertical="top" wrapText="1"/>
    </xf>
    <xf numFmtId="0" fontId="26" fillId="0" borderId="140" xfId="0" applyFont="1" applyBorder="1" applyAlignment="1">
      <alignment vertical="top" wrapText="1"/>
    </xf>
    <xf numFmtId="0" fontId="0" fillId="0" borderId="13" xfId="0" applyBorder="1" applyAlignment="1">
      <alignment vertical="center"/>
    </xf>
    <xf numFmtId="0" fontId="13" fillId="0" borderId="202" xfId="0" applyFont="1" applyBorder="1" applyAlignment="1">
      <alignment vertical="center"/>
    </xf>
    <xf numFmtId="0" fontId="13" fillId="0" borderId="210" xfId="0" applyFont="1" applyBorder="1" applyAlignment="1">
      <alignment vertical="center"/>
    </xf>
    <xf numFmtId="0" fontId="13" fillId="0" borderId="202" xfId="0" applyFont="1" applyBorder="1" applyAlignment="1">
      <alignment horizontal="right" vertical="center"/>
    </xf>
    <xf numFmtId="0" fontId="13" fillId="0" borderId="210" xfId="0" applyFont="1" applyBorder="1" applyAlignment="1">
      <alignment horizontal="right" vertical="center"/>
    </xf>
    <xf numFmtId="0" fontId="13" fillId="0" borderId="221" xfId="0" applyFont="1" applyBorder="1" applyAlignment="1">
      <alignment vertical="center"/>
    </xf>
    <xf numFmtId="0" fontId="0" fillId="0" borderId="211" xfId="0" applyBorder="1" applyAlignment="1">
      <alignment vertical="center"/>
    </xf>
    <xf numFmtId="0" fontId="0" fillId="0" borderId="210" xfId="0" applyBorder="1" applyAlignment="1">
      <alignment vertical="center"/>
    </xf>
    <xf numFmtId="0" fontId="13" fillId="0" borderId="223" xfId="0" applyFont="1" applyBorder="1" applyAlignment="1">
      <alignment vertical="center"/>
    </xf>
    <xf numFmtId="0" fontId="0" fillId="0" borderId="224" xfId="0" applyBorder="1" applyAlignment="1">
      <alignment vertical="center"/>
    </xf>
    <xf numFmtId="0" fontId="0" fillId="0" borderId="225" xfId="0" applyBorder="1" applyAlignment="1">
      <alignment vertical="center"/>
    </xf>
    <xf numFmtId="0" fontId="13" fillId="0" borderId="208" xfId="0" applyFont="1" applyBorder="1" applyAlignment="1">
      <alignment horizontal="left" vertical="top" wrapText="1"/>
    </xf>
    <xf numFmtId="0" fontId="13" fillId="0" borderId="214" xfId="0" applyFont="1" applyBorder="1" applyAlignment="1">
      <alignment horizontal="left" vertical="top" wrapText="1"/>
    </xf>
    <xf numFmtId="0" fontId="13" fillId="0" borderId="0" xfId="0" applyFont="1" applyAlignment="1">
      <alignment horizontal="left" vertical="top" wrapText="1"/>
    </xf>
    <xf numFmtId="0" fontId="13" fillId="0" borderId="158" xfId="0" applyFont="1" applyBorder="1" applyAlignment="1">
      <alignment horizontal="left" vertical="top" wrapText="1"/>
    </xf>
    <xf numFmtId="0" fontId="13" fillId="0" borderId="13" xfId="0" applyFont="1" applyBorder="1" applyAlignment="1">
      <alignment horizontal="left" vertical="top" wrapText="1"/>
    </xf>
    <xf numFmtId="0" fontId="13" fillId="0" borderId="160" xfId="0" applyFont="1" applyBorder="1" applyAlignment="1">
      <alignment horizontal="left" vertical="top" wrapText="1"/>
    </xf>
    <xf numFmtId="0" fontId="24" fillId="0" borderId="229" xfId="0" applyFont="1" applyBorder="1" applyAlignment="1">
      <alignment horizontal="left" vertical="top" wrapText="1"/>
    </xf>
    <xf numFmtId="0" fontId="24" fillId="0" borderId="230" xfId="0" applyFont="1" applyBorder="1" applyAlignment="1">
      <alignment horizontal="left" vertical="top" wrapText="1"/>
    </xf>
    <xf numFmtId="0" fontId="24" fillId="0" borderId="178" xfId="0" applyFont="1" applyBorder="1" applyAlignment="1">
      <alignment horizontal="left" vertical="top" wrapText="1"/>
    </xf>
    <xf numFmtId="0" fontId="24" fillId="0" borderId="204" xfId="0" applyFont="1" applyBorder="1" applyAlignment="1">
      <alignment horizontal="left" vertical="top" wrapText="1"/>
    </xf>
    <xf numFmtId="0" fontId="24" fillId="0" borderId="155" xfId="0" applyFont="1" applyBorder="1" applyAlignment="1">
      <alignment horizontal="left" vertical="top" wrapText="1"/>
    </xf>
    <xf numFmtId="0" fontId="24" fillId="0" borderId="68" xfId="0" applyFont="1" applyBorder="1" applyAlignment="1">
      <alignment horizontal="left" vertical="top" wrapText="1"/>
    </xf>
    <xf numFmtId="0" fontId="13" fillId="0" borderId="230" xfId="0" applyFont="1" applyBorder="1" applyAlignment="1">
      <alignment horizontal="left" vertical="top" wrapText="1"/>
    </xf>
    <xf numFmtId="0" fontId="13" fillId="0" borderId="204" xfId="0" applyFont="1" applyBorder="1" applyAlignment="1">
      <alignment horizontal="left" vertical="top" wrapText="1"/>
    </xf>
    <xf numFmtId="0" fontId="13" fillId="0" borderId="68" xfId="0" applyFont="1" applyBorder="1" applyAlignment="1">
      <alignment horizontal="left" vertical="top" wrapText="1"/>
    </xf>
    <xf numFmtId="0" fontId="13" fillId="0" borderId="231" xfId="0" applyFont="1" applyBorder="1" applyAlignment="1">
      <alignment horizontal="left" vertical="top" wrapText="1"/>
    </xf>
    <xf numFmtId="0" fontId="13" fillId="0" borderId="156" xfId="0" applyFont="1" applyBorder="1" applyAlignment="1">
      <alignment horizontal="left" vertical="top" wrapText="1"/>
    </xf>
    <xf numFmtId="0" fontId="13" fillId="0" borderId="69" xfId="0" applyFont="1" applyBorder="1" applyAlignment="1">
      <alignment horizontal="left" vertical="top" wrapText="1"/>
    </xf>
    <xf numFmtId="190" fontId="24" fillId="5" borderId="223" xfId="0" applyNumberFormat="1" applyFont="1" applyFill="1" applyBorder="1" applyAlignment="1">
      <alignment horizontal="center" vertical="center"/>
    </xf>
    <xf numFmtId="190" fontId="24" fillId="5" borderId="225" xfId="0" applyNumberFormat="1" applyFont="1" applyFill="1" applyBorder="1" applyAlignment="1">
      <alignment horizontal="center" vertical="center"/>
    </xf>
    <xf numFmtId="190" fontId="13" fillId="5" borderId="232" xfId="0" applyNumberFormat="1" applyFont="1" applyFill="1" applyBorder="1" applyAlignment="1">
      <alignment horizontal="center" vertical="center"/>
    </xf>
    <xf numFmtId="190" fontId="13" fillId="5" borderId="225" xfId="0" applyNumberFormat="1" applyFont="1" applyFill="1" applyBorder="1" applyAlignment="1">
      <alignment horizontal="center" vertical="center"/>
    </xf>
    <xf numFmtId="190" fontId="13" fillId="5" borderId="233" xfId="0" applyNumberFormat="1" applyFont="1" applyFill="1" applyBorder="1" applyAlignment="1">
      <alignment horizontal="center" vertical="center"/>
    </xf>
    <xf numFmtId="0" fontId="13" fillId="0" borderId="203" xfId="0" applyFont="1" applyBorder="1" applyAlignment="1">
      <alignment horizontal="center" vertical="center" wrapText="1"/>
    </xf>
    <xf numFmtId="0" fontId="0" fillId="0" borderId="209" xfId="0" applyBorder="1" applyAlignment="1">
      <alignment horizontal="center" vertical="center" wrapText="1"/>
    </xf>
    <xf numFmtId="0" fontId="13" fillId="0" borderId="205" xfId="0" applyFont="1" applyBorder="1" applyAlignment="1">
      <alignment horizontal="center" vertical="center" wrapText="1"/>
    </xf>
    <xf numFmtId="0" fontId="0" fillId="0" borderId="207"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0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55" fillId="0" borderId="202" xfId="0" applyFont="1" applyBorder="1" applyAlignment="1">
      <alignment horizontal="center" vertical="center" wrapText="1"/>
    </xf>
    <xf numFmtId="0" fontId="55" fillId="0" borderId="210" xfId="0" applyFont="1" applyBorder="1" applyAlignment="1">
      <alignment horizontal="center" vertical="center" wrapText="1"/>
    </xf>
    <xf numFmtId="0" fontId="55" fillId="0" borderId="211" xfId="0" applyFont="1" applyBorder="1" applyAlignment="1">
      <alignment horizontal="center" vertical="center" wrapText="1"/>
    </xf>
    <xf numFmtId="0" fontId="83" fillId="0" borderId="205" xfId="0" applyFont="1" applyBorder="1" applyAlignment="1">
      <alignment horizontal="center" vertical="center" wrapText="1"/>
    </xf>
    <xf numFmtId="0" fontId="84" fillId="0" borderId="207"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14" xfId="0" applyFont="1" applyBorder="1" applyAlignment="1">
      <alignment horizontal="center" vertical="center" wrapText="1"/>
    </xf>
    <xf numFmtId="0" fontId="13" fillId="0" borderId="207"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216" xfId="0" applyFont="1" applyBorder="1" applyAlignment="1">
      <alignment horizontal="center" vertical="center"/>
    </xf>
    <xf numFmtId="0" fontId="13" fillId="0" borderId="203" xfId="0" applyFont="1" applyBorder="1" applyAlignment="1">
      <alignment horizontal="left" vertical="top" wrapText="1"/>
    </xf>
    <xf numFmtId="0" fontId="13" fillId="0" borderId="205" xfId="0" applyFont="1" applyBorder="1" applyAlignment="1">
      <alignment horizontal="left" vertical="top" wrapText="1"/>
    </xf>
    <xf numFmtId="0" fontId="13" fillId="0" borderId="12" xfId="0" applyFont="1" applyBorder="1" applyAlignment="1">
      <alignment horizontal="left" vertical="top" wrapText="1"/>
    </xf>
    <xf numFmtId="0" fontId="13" fillId="0" borderId="203" xfId="0" applyFont="1" applyBorder="1" applyAlignment="1">
      <alignment horizontal="center" vertical="center"/>
    </xf>
    <xf numFmtId="0" fontId="0" fillId="0" borderId="208" xfId="0" applyBorder="1" applyAlignment="1">
      <alignment horizontal="center" vertical="center"/>
    </xf>
    <xf numFmtId="0" fontId="0" fillId="0" borderId="208" xfId="0" applyBorder="1" applyAlignment="1">
      <alignment vertical="center"/>
    </xf>
    <xf numFmtId="0" fontId="0" fillId="0" borderId="209"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vertical="center"/>
    </xf>
    <xf numFmtId="0" fontId="13" fillId="0" borderId="135" xfId="0" applyFont="1"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0" fillId="0" borderId="138" xfId="0" applyBorder="1" applyAlignment="1">
      <alignment vertical="center"/>
    </xf>
    <xf numFmtId="0" fontId="13" fillId="0" borderId="185" xfId="0" applyFont="1" applyBorder="1" applyAlignment="1">
      <alignment horizontal="center" vertical="center"/>
    </xf>
    <xf numFmtId="0" fontId="13" fillId="0" borderId="221" xfId="0" applyFont="1" applyBorder="1" applyAlignment="1">
      <alignment vertical="top" wrapText="1"/>
    </xf>
    <xf numFmtId="0" fontId="0" fillId="0" borderId="211" xfId="0" applyBorder="1" applyAlignment="1">
      <alignment vertical="top"/>
    </xf>
    <xf numFmtId="0" fontId="0" fillId="0" borderId="210" xfId="0" applyBorder="1" applyAlignment="1">
      <alignment vertical="top"/>
    </xf>
    <xf numFmtId="0" fontId="13" fillId="0" borderId="179" xfId="0" applyFont="1" applyBorder="1" applyAlignment="1">
      <alignment horizontal="center" vertical="center"/>
    </xf>
    <xf numFmtId="0" fontId="0" fillId="0" borderId="180" xfId="0" applyBorder="1" applyAlignment="1">
      <alignment horizontal="center" vertical="center"/>
    </xf>
    <xf numFmtId="0" fontId="0" fillId="0" borderId="215" xfId="0" applyBorder="1" applyAlignment="1">
      <alignment horizontal="center" vertical="center"/>
    </xf>
    <xf numFmtId="0" fontId="0" fillId="0" borderId="176" xfId="0" applyBorder="1" applyAlignment="1">
      <alignment horizontal="center" vertical="center"/>
    </xf>
    <xf numFmtId="0" fontId="0" fillId="0" borderId="207" xfId="0" applyBorder="1" applyAlignment="1">
      <alignment horizontal="center" vertical="center"/>
    </xf>
    <xf numFmtId="0" fontId="0" fillId="0" borderId="157" xfId="0" applyBorder="1" applyAlignment="1">
      <alignment horizontal="center" vertical="center"/>
    </xf>
    <xf numFmtId="0" fontId="0" fillId="0" borderId="14" xfId="0" applyBorder="1" applyAlignment="1">
      <alignment horizontal="center" vertical="center"/>
    </xf>
    <xf numFmtId="0" fontId="13" fillId="0" borderId="203" xfId="0" applyFont="1" applyBorder="1" applyAlignment="1">
      <alignment vertical="center"/>
    </xf>
    <xf numFmtId="0" fontId="13" fillId="0" borderId="209" xfId="0" applyFont="1" applyBorder="1" applyAlignment="1">
      <alignment vertical="center"/>
    </xf>
    <xf numFmtId="0" fontId="13" fillId="0" borderId="205" xfId="0" applyFont="1" applyBorder="1" applyAlignment="1">
      <alignment horizontal="center" vertical="center" wrapText="1" shrinkToFit="1"/>
    </xf>
    <xf numFmtId="0" fontId="0" fillId="0" borderId="207"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09" xfId="0" applyBorder="1" applyAlignment="1">
      <alignment horizontal="center" vertical="center"/>
    </xf>
    <xf numFmtId="0" fontId="65" fillId="0" borderId="202" xfId="0" applyFont="1" applyBorder="1" applyAlignment="1">
      <alignment horizontal="center" vertical="center"/>
    </xf>
    <xf numFmtId="0" fontId="65" fillId="0" borderId="211" xfId="0" applyFont="1" applyBorder="1" applyAlignment="1">
      <alignment horizontal="center" vertical="center"/>
    </xf>
    <xf numFmtId="0" fontId="65" fillId="0" borderId="212" xfId="0" applyFont="1" applyBorder="1" applyAlignment="1">
      <alignment horizontal="center" vertical="center"/>
    </xf>
    <xf numFmtId="0" fontId="65" fillId="0" borderId="213" xfId="0" applyFont="1" applyBorder="1" applyAlignment="1">
      <alignment horizontal="center" vertical="center"/>
    </xf>
    <xf numFmtId="0" fontId="13" fillId="0" borderId="203" xfId="0" applyFont="1" applyBorder="1" applyAlignment="1">
      <alignment horizontal="center" vertical="center" wrapText="1" shrinkToFit="1"/>
    </xf>
    <xf numFmtId="0" fontId="0" fillId="0" borderId="208" xfId="0" applyBorder="1" applyAlignment="1">
      <alignment vertical="center" wrapText="1"/>
    </xf>
    <xf numFmtId="0" fontId="0" fillId="0" borderId="209" xfId="0" applyBorder="1" applyAlignment="1">
      <alignment vertical="center" wrapText="1"/>
    </xf>
    <xf numFmtId="0" fontId="0" fillId="0" borderId="12" xfId="0" applyBorder="1" applyAlignment="1">
      <alignment vertical="center" wrapText="1"/>
    </xf>
    <xf numFmtId="0" fontId="0" fillId="0" borderId="262" xfId="0" applyBorder="1" applyAlignment="1">
      <alignment vertical="center" wrapText="1"/>
    </xf>
    <xf numFmtId="0" fontId="0" fillId="0" borderId="263" xfId="0" applyBorder="1" applyAlignment="1">
      <alignment vertical="center"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13" fillId="0" borderId="159" xfId="0" applyFont="1" applyBorder="1" applyAlignment="1">
      <alignment horizontal="left" vertical="top" wrapText="1"/>
    </xf>
    <xf numFmtId="0" fontId="13" fillId="0" borderId="37" xfId="0" applyFont="1" applyBorder="1" applyAlignment="1">
      <alignment horizontal="left" vertical="top" wrapText="1"/>
    </xf>
    <xf numFmtId="0" fontId="13" fillId="0" borderId="161" xfId="0" applyFont="1" applyBorder="1" applyAlignment="1">
      <alignment horizontal="left" vertical="top" wrapText="1"/>
    </xf>
    <xf numFmtId="0" fontId="13" fillId="0" borderId="162" xfId="0" applyFont="1" applyBorder="1" applyAlignment="1">
      <alignment horizontal="left" vertical="top" wrapText="1"/>
    </xf>
    <xf numFmtId="0" fontId="13" fillId="0" borderId="211" xfId="0" applyFont="1" applyBorder="1" applyAlignment="1">
      <alignment horizontal="right" vertical="center"/>
    </xf>
    <xf numFmtId="0" fontId="13" fillId="0" borderId="213" xfId="0" applyFont="1" applyBorder="1" applyAlignment="1">
      <alignment horizontal="right" vertical="center"/>
    </xf>
    <xf numFmtId="0" fontId="13" fillId="0" borderId="211" xfId="0" applyFont="1" applyBorder="1" applyAlignment="1">
      <alignment vertical="center"/>
    </xf>
    <xf numFmtId="0" fontId="13" fillId="0" borderId="213" xfId="0" applyFont="1" applyBorder="1" applyAlignment="1">
      <alignment vertical="center"/>
    </xf>
    <xf numFmtId="0" fontId="0" fillId="0" borderId="256" xfId="0" applyBorder="1" applyAlignment="1">
      <alignment horizontal="center" vertical="center"/>
    </xf>
    <xf numFmtId="0" fontId="0" fillId="0" borderId="256" xfId="0" applyBorder="1" applyAlignment="1">
      <alignment vertical="center"/>
    </xf>
    <xf numFmtId="0" fontId="0" fillId="0" borderId="257" xfId="0" applyBorder="1" applyAlignment="1">
      <alignment vertical="center"/>
    </xf>
    <xf numFmtId="0" fontId="83" fillId="0" borderId="203" xfId="0" applyFont="1" applyBorder="1" applyAlignment="1">
      <alignment horizontal="center" vertical="center" wrapText="1"/>
    </xf>
    <xf numFmtId="0" fontId="84" fillId="0" borderId="209" xfId="0" applyFont="1" applyBorder="1" applyAlignment="1">
      <alignment horizontal="center" vertical="center" wrapText="1"/>
    </xf>
    <xf numFmtId="0" fontId="56" fillId="6" borderId="173" xfId="0" applyFont="1" applyFill="1" applyBorder="1" applyAlignment="1">
      <alignment horizontal="center" vertical="center" textRotation="255" shrinkToFit="1"/>
    </xf>
    <xf numFmtId="0" fontId="56" fillId="6" borderId="115" xfId="0" applyFont="1" applyFill="1" applyBorder="1" applyAlignment="1">
      <alignment horizontal="center" vertical="center" textRotation="255" shrinkToFit="1"/>
    </xf>
    <xf numFmtId="0" fontId="56" fillId="6" borderId="68" xfId="0" applyFont="1" applyFill="1" applyBorder="1" applyAlignment="1">
      <alignment horizontal="center" vertical="center" textRotation="255" shrinkToFit="1"/>
    </xf>
    <xf numFmtId="0" fontId="56" fillId="6" borderId="70" xfId="0" applyFont="1" applyFill="1" applyBorder="1" applyAlignment="1">
      <alignment horizontal="center" vertical="center" textRotation="255" shrinkToFit="1"/>
    </xf>
    <xf numFmtId="0" fontId="18" fillId="0" borderId="170" xfId="0" applyFont="1" applyBorder="1" applyAlignment="1">
      <alignment horizontal="center" vertical="distributed" textRotation="255" justifyLastLine="1"/>
    </xf>
    <xf numFmtId="0" fontId="18" fillId="0" borderId="171" xfId="0" applyFont="1" applyBorder="1" applyAlignment="1">
      <alignment horizontal="center" vertical="distributed" textRotation="255" justifyLastLine="1"/>
    </xf>
    <xf numFmtId="0" fontId="18" fillId="0" borderId="172" xfId="0" applyFont="1" applyBorder="1" applyAlignment="1">
      <alignment horizontal="center" vertical="distributed" textRotation="255" justifyLastLine="1"/>
    </xf>
    <xf numFmtId="0" fontId="20" fillId="0" borderId="0" xfId="0" applyFont="1" applyAlignment="1">
      <alignment vertical="center"/>
    </xf>
    <xf numFmtId="0" fontId="21" fillId="5" borderId="149" xfId="0" applyFont="1" applyFill="1" applyBorder="1" applyAlignment="1">
      <alignment horizontal="center" vertical="center"/>
    </xf>
    <xf numFmtId="0" fontId="21" fillId="5" borderId="150" xfId="0" applyFont="1" applyFill="1" applyBorder="1" applyAlignment="1">
      <alignment horizontal="center" vertical="center"/>
    </xf>
    <xf numFmtId="0" fontId="21" fillId="5" borderId="151" xfId="0" applyFont="1" applyFill="1" applyBorder="1" applyAlignment="1">
      <alignment horizontal="center" vertical="center"/>
    </xf>
    <xf numFmtId="0" fontId="22" fillId="5" borderId="149" xfId="0" applyFont="1" applyFill="1" applyBorder="1" applyAlignment="1" applyProtection="1">
      <alignment horizontal="center" vertical="center"/>
      <protection locked="0"/>
    </xf>
    <xf numFmtId="0" fontId="1" fillId="5" borderId="150" xfId="0" applyFont="1" applyFill="1" applyBorder="1" applyProtection="1">
      <protection locked="0"/>
    </xf>
    <xf numFmtId="0" fontId="1" fillId="5" borderId="151" xfId="0" applyFont="1" applyFill="1" applyBorder="1" applyProtection="1">
      <protection locked="0"/>
    </xf>
    <xf numFmtId="0" fontId="13" fillId="5" borderId="64" xfId="0" applyFont="1" applyFill="1" applyBorder="1" applyAlignment="1">
      <alignment horizontal="center" vertical="center"/>
    </xf>
    <xf numFmtId="0" fontId="13" fillId="5" borderId="66" xfId="0" applyFont="1" applyFill="1" applyBorder="1" applyAlignment="1">
      <alignment horizontal="center" vertical="center"/>
    </xf>
    <xf numFmtId="0" fontId="24" fillId="0" borderId="36" xfId="0" applyFont="1" applyBorder="1" applyAlignment="1">
      <alignment horizontal="center" vertical="center"/>
    </xf>
    <xf numFmtId="0" fontId="31" fillId="0" borderId="0" xfId="0" applyFont="1" applyAlignment="1">
      <alignment horizontal="right" vertical="center"/>
    </xf>
    <xf numFmtId="0" fontId="25" fillId="0" borderId="19" xfId="0" applyFont="1" applyBorder="1" applyAlignment="1">
      <alignment vertical="center"/>
    </xf>
    <xf numFmtId="0" fontId="67" fillId="0" borderId="19" xfId="0" applyFont="1" applyBorder="1" applyAlignment="1">
      <alignment vertical="center"/>
    </xf>
    <xf numFmtId="0" fontId="67" fillId="0" borderId="0" xfId="0" applyFont="1" applyAlignment="1">
      <alignment vertical="center"/>
    </xf>
    <xf numFmtId="0" fontId="67" fillId="0" borderId="264"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18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REF!" spid="_x0000_s17778"/>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09584" y="30636807"/>
          <a:ext cx="5002888" cy="504788"/>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23645" y="23087134"/>
          <a:ext cx="5813268" cy="4028825"/>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79"/>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557196" y="11188916"/>
          <a:ext cx="1102825" cy="251755"/>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557196" y="11188916"/>
          <a:ext cx="1102825" cy="251755"/>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664256" y="4077360"/>
          <a:ext cx="452673" cy="395052"/>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221744" y="5326267"/>
          <a:ext cx="471723" cy="38882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940615" y="4077360"/>
          <a:ext cx="452673" cy="395052"/>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103929" y="4077360"/>
          <a:ext cx="477439" cy="395052"/>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940615" y="2163778"/>
          <a:ext cx="462198" cy="38449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125803" y="3588945"/>
          <a:ext cx="462198" cy="38882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103925" y="3588945"/>
          <a:ext cx="469818" cy="379302"/>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647137" y="3579420"/>
          <a:ext cx="477439" cy="388827"/>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029862" y="4077360"/>
          <a:ext cx="452674" cy="379303"/>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110615" y="5316742"/>
          <a:ext cx="471724" cy="38882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231269" y="5833732"/>
          <a:ext cx="481576" cy="379303"/>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101090" y="5824207"/>
          <a:ext cx="471724" cy="388828"/>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221744" y="6810564"/>
          <a:ext cx="471723" cy="38882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091565" y="6810564"/>
          <a:ext cx="471724" cy="38882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564833" y="2856557"/>
          <a:ext cx="462198" cy="376473"/>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228467" y="6308141"/>
          <a:ext cx="481576" cy="38882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098288" y="6308141"/>
          <a:ext cx="471724" cy="38882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145" zoomScaleNormal="100" zoomScaleSheetLayoutView="145" workbookViewId="0">
      <selection activeCell="B1" sqref="B1:L2"/>
    </sheetView>
  </sheetViews>
  <sheetFormatPr defaultColWidth="0" defaultRowHeight="15" customHeight="1" zeroHeight="1"/>
  <cols>
    <col min="1" max="1" width="1.5" style="117" hidden="1" customWidth="1"/>
    <col min="2" max="2" width="3.75" style="117" customWidth="1"/>
    <col min="3" max="3" width="2.875" style="117" customWidth="1"/>
    <col min="4" max="4" width="2" style="117" customWidth="1"/>
    <col min="5" max="5" width="3" style="117" customWidth="1"/>
    <col min="6" max="6" width="5" style="117" customWidth="1"/>
    <col min="7" max="7" width="15" style="117" customWidth="1"/>
    <col min="8" max="9" width="20" style="117" customWidth="1"/>
    <col min="10" max="10" width="15" style="117" customWidth="1"/>
    <col min="11" max="11" width="6.75" style="117" customWidth="1"/>
    <col min="12" max="12" width="3.75" style="117" customWidth="1"/>
    <col min="13" max="13" width="1.625" style="117" hidden="1" customWidth="1"/>
    <col min="14" max="14" width="0" style="117" hidden="1" customWidth="1"/>
    <col min="15" max="16384" width="12.625" style="117" hidden="1"/>
  </cols>
  <sheetData>
    <row r="1" spans="1:12" ht="15" customHeight="1">
      <c r="B1" s="472" t="s">
        <v>211</v>
      </c>
      <c r="C1" s="472"/>
      <c r="D1" s="472"/>
      <c r="E1" s="472"/>
      <c r="F1" s="472"/>
      <c r="G1" s="472"/>
      <c r="H1" s="472"/>
      <c r="I1" s="472"/>
      <c r="J1" s="472"/>
      <c r="K1" s="472"/>
      <c r="L1" s="472"/>
    </row>
    <row r="2" spans="1:12" ht="15" customHeight="1">
      <c r="A2" s="185"/>
      <c r="B2" s="472"/>
      <c r="C2" s="472"/>
      <c r="D2" s="472"/>
      <c r="E2" s="472"/>
      <c r="F2" s="472"/>
      <c r="G2" s="472"/>
      <c r="H2" s="472"/>
      <c r="I2" s="472"/>
      <c r="J2" s="472"/>
      <c r="K2" s="472"/>
      <c r="L2" s="472"/>
    </row>
    <row r="3" spans="1:12" ht="15" customHeight="1">
      <c r="B3" s="118"/>
      <c r="C3" s="118"/>
      <c r="D3" s="119"/>
    </row>
    <row r="4" spans="1:12" ht="15" customHeight="1">
      <c r="B4" s="118"/>
      <c r="C4" s="118"/>
      <c r="D4" s="119"/>
    </row>
    <row r="5" spans="1:12" ht="15" customHeight="1">
      <c r="B5" s="118"/>
      <c r="C5" s="118"/>
      <c r="D5" s="119"/>
    </row>
    <row r="6" spans="1:12" ht="15" customHeight="1">
      <c r="B6" s="118"/>
      <c r="C6" s="118"/>
      <c r="D6" s="119"/>
    </row>
    <row r="7" spans="1:12" ht="15" customHeight="1">
      <c r="B7" s="118"/>
      <c r="C7" s="118"/>
      <c r="D7" s="119"/>
    </row>
    <row r="8" spans="1:12" ht="15" customHeight="1">
      <c r="B8" s="118"/>
      <c r="C8" s="118"/>
      <c r="D8" s="119"/>
    </row>
    <row r="9" spans="1:12" ht="15" customHeight="1">
      <c r="B9" s="118"/>
      <c r="C9" s="118"/>
      <c r="D9" s="119"/>
    </row>
    <row r="10" spans="1:12" ht="15" customHeight="1">
      <c r="B10" s="118"/>
      <c r="C10" s="118"/>
      <c r="D10" s="119"/>
    </row>
    <row r="11" spans="1:12" ht="15" customHeight="1">
      <c r="B11" s="118"/>
      <c r="C11" s="118"/>
      <c r="D11" s="119"/>
    </row>
    <row r="12" spans="1:12" ht="15" customHeight="1">
      <c r="B12" s="118"/>
      <c r="C12" s="118"/>
      <c r="D12" s="119"/>
    </row>
    <row r="13" spans="1:12" ht="15" customHeight="1">
      <c r="B13" s="118"/>
      <c r="C13" s="118"/>
      <c r="D13" s="119"/>
    </row>
    <row r="14" spans="1:12" ht="15" customHeight="1">
      <c r="B14" s="118"/>
      <c r="C14" s="118"/>
      <c r="D14" s="119"/>
    </row>
    <row r="15" spans="1:12" ht="15" customHeight="1">
      <c r="B15" s="118"/>
      <c r="C15" s="118"/>
      <c r="D15" s="119"/>
    </row>
    <row r="16" spans="1:12" ht="15" customHeight="1">
      <c r="B16" s="118"/>
      <c r="C16" s="118"/>
      <c r="D16" s="119"/>
    </row>
    <row r="17" spans="2:13" ht="15" customHeight="1">
      <c r="B17" s="118"/>
      <c r="C17" s="118"/>
      <c r="D17" s="119"/>
    </row>
    <row r="18" spans="2:13" ht="15" customHeight="1">
      <c r="B18" s="118"/>
      <c r="C18" s="118"/>
      <c r="D18" s="119"/>
    </row>
    <row r="19" spans="2:13" ht="15" customHeight="1">
      <c r="B19" s="432" t="s">
        <v>66</v>
      </c>
    </row>
    <row r="20" spans="2:13" ht="15" customHeight="1">
      <c r="C20" s="117" t="s">
        <v>212</v>
      </c>
    </row>
    <row r="21" spans="2:13" ht="15" customHeight="1">
      <c r="C21" s="117" t="s">
        <v>520</v>
      </c>
    </row>
    <row r="22" spans="2:13" ht="15" customHeight="1">
      <c r="C22" s="117" t="s">
        <v>213</v>
      </c>
    </row>
    <row r="23" spans="2:13" ht="15" customHeight="1">
      <c r="C23" s="119"/>
    </row>
    <row r="24" spans="2:13" ht="15" customHeight="1">
      <c r="B24" s="432" t="s">
        <v>114</v>
      </c>
      <c r="C24" s="119"/>
    </row>
    <row r="25" spans="2:13" ht="15" customHeight="1">
      <c r="C25" s="119" t="s">
        <v>119</v>
      </c>
    </row>
    <row r="26" spans="2:13" ht="15" customHeight="1" thickBot="1">
      <c r="C26" s="119"/>
    </row>
    <row r="27" spans="2:13" ht="15" customHeight="1">
      <c r="C27" s="120"/>
      <c r="D27" s="121"/>
      <c r="E27" s="121"/>
      <c r="F27" s="121"/>
      <c r="G27" s="121"/>
      <c r="H27" s="121"/>
      <c r="I27" s="121"/>
      <c r="J27" s="121"/>
      <c r="K27" s="122"/>
    </row>
    <row r="28" spans="2:13" ht="15" customHeight="1">
      <c r="C28" s="123"/>
      <c r="D28" s="117" t="s">
        <v>393</v>
      </c>
      <c r="K28" s="124"/>
    </row>
    <row r="29" spans="2:13" ht="15" customHeight="1">
      <c r="C29" s="123"/>
      <c r="D29" s="178" t="s">
        <v>214</v>
      </c>
      <c r="F29" s="173"/>
      <c r="G29" s="173"/>
      <c r="H29" s="173"/>
      <c r="I29" s="173"/>
      <c r="J29" s="173"/>
      <c r="K29" s="179"/>
      <c r="L29" s="173"/>
      <c r="M29" s="173"/>
    </row>
    <row r="30" spans="2:13" ht="15" customHeight="1">
      <c r="C30" s="123"/>
      <c r="K30" s="124"/>
    </row>
    <row r="31" spans="2:13" ht="15" customHeight="1">
      <c r="C31" s="123"/>
      <c r="D31" s="213" t="s">
        <v>215</v>
      </c>
      <c r="K31" s="124"/>
    </row>
    <row r="32" spans="2:13" ht="15" customHeight="1">
      <c r="C32" s="123"/>
      <c r="E32" s="214" t="s">
        <v>395</v>
      </c>
      <c r="K32" s="124"/>
    </row>
    <row r="33" spans="2:13" ht="15" customHeight="1" thickBot="1">
      <c r="C33" s="125"/>
      <c r="D33" s="126"/>
      <c r="E33" s="126"/>
      <c r="F33" s="126"/>
      <c r="G33" s="126"/>
      <c r="H33" s="126"/>
      <c r="I33" s="126"/>
      <c r="J33" s="126"/>
      <c r="K33" s="127"/>
    </row>
    <row r="34" spans="2:13" ht="15" customHeight="1">
      <c r="C34" s="119"/>
    </row>
    <row r="35" spans="2:13" ht="15" customHeight="1">
      <c r="B35" s="432" t="s">
        <v>521</v>
      </c>
    </row>
    <row r="36" spans="2:13" ht="15" customHeight="1">
      <c r="C36" s="213" t="s">
        <v>216</v>
      </c>
    </row>
    <row r="37" spans="2:13" ht="15" customHeight="1">
      <c r="C37" s="213" t="s">
        <v>140</v>
      </c>
    </row>
    <row r="38" spans="2:13" ht="15" customHeight="1">
      <c r="C38" s="213" t="s">
        <v>545</v>
      </c>
    </row>
    <row r="39" spans="2:13" ht="15" customHeight="1">
      <c r="C39" s="213" t="s">
        <v>544</v>
      </c>
    </row>
    <row r="40" spans="2:13" ht="15" customHeight="1">
      <c r="C40" s="213"/>
    </row>
    <row r="41" spans="2:13" ht="15" customHeight="1">
      <c r="B41" s="432" t="s">
        <v>67</v>
      </c>
    </row>
    <row r="42" spans="2:13" ht="15" customHeight="1">
      <c r="C42" s="183" t="s">
        <v>139</v>
      </c>
      <c r="F42" s="173"/>
      <c r="G42" s="173"/>
      <c r="H42" s="173"/>
      <c r="I42" s="173"/>
      <c r="J42" s="173"/>
      <c r="K42" s="173"/>
      <c r="L42" s="173"/>
      <c r="M42" s="173"/>
    </row>
    <row r="43" spans="2:13" ht="15" customHeight="1">
      <c r="C43" s="184" t="s">
        <v>389</v>
      </c>
      <c r="D43" s="173"/>
      <c r="F43" s="173"/>
      <c r="G43" s="173"/>
      <c r="H43" s="173"/>
      <c r="I43" s="173"/>
      <c r="J43" s="173"/>
      <c r="K43" s="173"/>
      <c r="L43" s="173"/>
      <c r="M43" s="173"/>
    </row>
    <row r="44" spans="2:13" ht="15" customHeight="1">
      <c r="B44" s="128"/>
      <c r="C44" s="117" t="s">
        <v>217</v>
      </c>
    </row>
    <row r="45" spans="2:13" ht="15" customHeight="1">
      <c r="B45" s="128"/>
      <c r="C45" s="117" t="s">
        <v>93</v>
      </c>
    </row>
    <row r="46" spans="2:13" ht="15" customHeight="1" thickBot="1">
      <c r="C46" s="128"/>
    </row>
    <row r="47" spans="2:13" ht="15" customHeight="1">
      <c r="C47" s="187"/>
      <c r="D47" s="129"/>
      <c r="E47" s="129"/>
      <c r="F47" s="188"/>
      <c r="G47" s="188"/>
      <c r="H47" s="188"/>
      <c r="I47" s="188"/>
      <c r="J47" s="188"/>
      <c r="K47" s="189"/>
    </row>
    <row r="48" spans="2:13" ht="15" customHeight="1">
      <c r="C48" s="130"/>
      <c r="D48" s="117" t="s">
        <v>522</v>
      </c>
      <c r="K48" s="131"/>
    </row>
    <row r="49" spans="3:11" ht="15" customHeight="1">
      <c r="C49" s="130"/>
      <c r="E49" s="276" t="s">
        <v>523</v>
      </c>
      <c r="K49" s="131"/>
    </row>
    <row r="50" spans="3:11" ht="15" customHeight="1">
      <c r="C50" s="130"/>
      <c r="K50" s="131"/>
    </row>
    <row r="51" spans="3:11" ht="15" customHeight="1">
      <c r="C51" s="130"/>
      <c r="D51" s="117" t="s">
        <v>144</v>
      </c>
      <c r="K51" s="131"/>
    </row>
    <row r="52" spans="3:11" ht="15" customHeight="1">
      <c r="C52" s="130"/>
      <c r="E52" s="117" t="s">
        <v>236</v>
      </c>
      <c r="K52" s="131"/>
    </row>
    <row r="53" spans="3:11" ht="15" customHeight="1">
      <c r="C53" s="130"/>
      <c r="E53" s="117" t="s">
        <v>237</v>
      </c>
      <c r="K53" s="131"/>
    </row>
    <row r="54" spans="3:11" ht="15" customHeight="1">
      <c r="C54" s="130"/>
      <c r="K54" s="131"/>
    </row>
    <row r="55" spans="3:11" ht="15" customHeight="1">
      <c r="C55" s="130"/>
      <c r="D55" s="117" t="s">
        <v>145</v>
      </c>
      <c r="K55" s="131"/>
    </row>
    <row r="56" spans="3:11" ht="15" customHeight="1">
      <c r="C56" s="130"/>
      <c r="E56" s="132" t="s">
        <v>390</v>
      </c>
      <c r="K56" s="131"/>
    </row>
    <row r="57" spans="3:11" ht="15" customHeight="1">
      <c r="C57" s="130"/>
      <c r="K57" s="131"/>
    </row>
    <row r="58" spans="3:11" ht="15" customHeight="1">
      <c r="C58" s="130"/>
      <c r="D58" s="117" t="s">
        <v>218</v>
      </c>
      <c r="K58" s="131"/>
    </row>
    <row r="59" spans="3:11" ht="15" customHeight="1">
      <c r="C59" s="130"/>
      <c r="E59" s="117" t="s">
        <v>219</v>
      </c>
      <c r="K59" s="131"/>
    </row>
    <row r="60" spans="3:11" ht="15" customHeight="1">
      <c r="C60" s="130"/>
      <c r="K60" s="131"/>
    </row>
    <row r="61" spans="3:11" ht="15" customHeight="1">
      <c r="C61" s="130"/>
      <c r="D61" s="117" t="s">
        <v>516</v>
      </c>
      <c r="K61" s="131"/>
    </row>
    <row r="62" spans="3:11" ht="15" customHeight="1">
      <c r="C62" s="130"/>
      <c r="E62" s="117" t="s">
        <v>517</v>
      </c>
      <c r="K62" s="131"/>
    </row>
    <row r="63" spans="3:11" ht="15" customHeight="1" thickBot="1">
      <c r="C63" s="133"/>
      <c r="D63" s="134"/>
      <c r="E63" s="134"/>
      <c r="F63" s="134"/>
      <c r="G63" s="134"/>
      <c r="H63" s="134"/>
      <c r="I63" s="134"/>
      <c r="J63" s="134"/>
      <c r="K63" s="135"/>
    </row>
    <row r="64" spans="3:11" ht="15" customHeight="1">
      <c r="D64" s="119"/>
    </row>
    <row r="65" spans="2:5" ht="15" customHeight="1">
      <c r="B65" s="432" t="s">
        <v>128</v>
      </c>
    </row>
    <row r="66" spans="2:5" ht="15" customHeight="1">
      <c r="C66" s="117" t="s">
        <v>398</v>
      </c>
    </row>
    <row r="67" spans="2:5" ht="15" customHeight="1">
      <c r="C67" s="119" t="s">
        <v>527</v>
      </c>
    </row>
    <row r="68" spans="2:5" ht="15" customHeight="1">
      <c r="C68" s="119"/>
    </row>
    <row r="69" spans="2:5" ht="15" customHeight="1">
      <c r="C69" s="119"/>
    </row>
    <row r="70" spans="2:5" ht="15" customHeight="1">
      <c r="C70" s="119"/>
    </row>
    <row r="71" spans="2:5" ht="15" customHeight="1">
      <c r="D71" s="136" t="s">
        <v>220</v>
      </c>
    </row>
    <row r="72" spans="2:5" ht="15" customHeight="1">
      <c r="E72" s="117" t="s">
        <v>524</v>
      </c>
    </row>
    <row r="73" spans="2:5" ht="15" customHeight="1"/>
    <row r="74" spans="2:5" ht="15" customHeight="1">
      <c r="D74" s="136" t="s">
        <v>94</v>
      </c>
    </row>
    <row r="75" spans="2:5" ht="15" customHeight="1">
      <c r="E75" s="117" t="s">
        <v>4</v>
      </c>
    </row>
    <row r="76" spans="2:5" ht="15" customHeight="1">
      <c r="E76" s="117" t="s">
        <v>6</v>
      </c>
    </row>
    <row r="77" spans="2:5" ht="15" customHeight="1"/>
    <row r="78" spans="2:5" ht="15" customHeight="1">
      <c r="D78" s="136" t="s">
        <v>399</v>
      </c>
    </row>
    <row r="79" spans="2:5" ht="15" customHeight="1">
      <c r="E79" s="117" t="s">
        <v>400</v>
      </c>
    </row>
    <row r="80" spans="2:5" ht="15" customHeight="1">
      <c r="E80" s="117" t="s">
        <v>5</v>
      </c>
    </row>
    <row r="81" spans="2:13" ht="15" customHeight="1">
      <c r="E81" s="132" t="s">
        <v>525</v>
      </c>
    </row>
    <row r="82" spans="2:13" ht="15" customHeight="1"/>
    <row r="83" spans="2:13" ht="15" customHeight="1">
      <c r="D83" s="136" t="s">
        <v>95</v>
      </c>
      <c r="E83" s="137"/>
    </row>
    <row r="84" spans="2:13" ht="15" customHeight="1">
      <c r="E84" s="117" t="s">
        <v>86</v>
      </c>
    </row>
    <row r="85" spans="2:13" ht="15" customHeight="1">
      <c r="E85" s="132" t="s">
        <v>526</v>
      </c>
    </row>
    <row r="86" spans="2:13" ht="15" customHeight="1">
      <c r="E86" s="137"/>
    </row>
    <row r="87" spans="2:13" ht="15" customHeight="1">
      <c r="D87" s="136" t="s">
        <v>96</v>
      </c>
      <c r="E87" s="137"/>
    </row>
    <row r="88" spans="2:13" ht="15" customHeight="1">
      <c r="E88" s="117" t="s">
        <v>68</v>
      </c>
    </row>
    <row r="89" spans="2:13" ht="15" customHeight="1">
      <c r="E89" s="213" t="s">
        <v>391</v>
      </c>
    </row>
    <row r="90" spans="2:13" ht="15" customHeight="1">
      <c r="C90" s="119"/>
    </row>
    <row r="91" spans="2:13" ht="15" customHeight="1">
      <c r="C91" s="181"/>
      <c r="D91" s="275" t="s">
        <v>387</v>
      </c>
      <c r="F91" s="173"/>
      <c r="G91" s="173"/>
      <c r="H91" s="173"/>
      <c r="I91" s="173"/>
      <c r="J91" s="173"/>
      <c r="K91" s="173"/>
      <c r="L91" s="173"/>
      <c r="M91" s="173"/>
    </row>
    <row r="92" spans="2:13" ht="15" customHeight="1">
      <c r="C92" s="181"/>
      <c r="D92" s="275"/>
      <c r="E92" s="117" t="s">
        <v>386</v>
      </c>
      <c r="F92" s="173"/>
      <c r="G92" s="173"/>
      <c r="H92" s="173"/>
      <c r="I92" s="173"/>
      <c r="J92" s="173"/>
      <c r="K92" s="173"/>
      <c r="L92" s="173"/>
      <c r="M92" s="173"/>
    </row>
    <row r="93" spans="2:13" ht="15" customHeight="1">
      <c r="C93" s="181"/>
      <c r="D93" s="275"/>
      <c r="F93" s="173"/>
      <c r="G93" s="173"/>
      <c r="H93" s="173"/>
      <c r="I93" s="173"/>
      <c r="J93" s="173"/>
      <c r="K93" s="173"/>
      <c r="L93" s="173"/>
      <c r="M93" s="173"/>
    </row>
    <row r="94" spans="2:13" ht="15" customHeight="1">
      <c r="B94" s="432" t="s">
        <v>97</v>
      </c>
    </row>
    <row r="95" spans="2:13" ht="15" customHeight="1">
      <c r="C95" s="117" t="s">
        <v>69</v>
      </c>
    </row>
    <row r="96" spans="2:13" ht="15" customHeight="1">
      <c r="D96" s="119"/>
      <c r="E96" s="118"/>
    </row>
    <row r="97" spans="3:12" ht="15" customHeight="1">
      <c r="C97" s="138"/>
      <c r="D97" s="139"/>
      <c r="E97" s="140"/>
      <c r="F97" s="141"/>
      <c r="G97" s="141"/>
      <c r="H97" s="141"/>
      <c r="I97" s="141"/>
      <c r="J97" s="141"/>
      <c r="K97" s="142"/>
    </row>
    <row r="98" spans="3:12" ht="15" customHeight="1">
      <c r="C98" s="143"/>
      <c r="D98" s="173" t="s">
        <v>221</v>
      </c>
      <c r="F98" s="173"/>
      <c r="G98" s="173"/>
      <c r="H98" s="173"/>
      <c r="I98" s="173"/>
      <c r="J98" s="173"/>
      <c r="K98" s="176"/>
      <c r="L98" s="173"/>
    </row>
    <row r="99" spans="3:12" ht="15" customHeight="1">
      <c r="C99" s="143"/>
      <c r="H99" s="145" t="s">
        <v>98</v>
      </c>
      <c r="I99" s="146"/>
      <c r="J99" s="146"/>
      <c r="K99" s="144"/>
    </row>
    <row r="100" spans="3:12" ht="15" customHeight="1">
      <c r="C100" s="143"/>
      <c r="D100" s="117" t="s">
        <v>87</v>
      </c>
      <c r="K100" s="144"/>
    </row>
    <row r="101" spans="3:12" ht="15" customHeight="1">
      <c r="C101" s="143"/>
      <c r="H101" s="145" t="s">
        <v>85</v>
      </c>
      <c r="I101" s="146"/>
      <c r="J101" s="146"/>
      <c r="K101" s="147"/>
    </row>
    <row r="102" spans="3:12" ht="15" customHeight="1">
      <c r="C102" s="143"/>
      <c r="D102" s="117" t="s">
        <v>88</v>
      </c>
      <c r="K102" s="144"/>
    </row>
    <row r="103" spans="3:12" ht="15" customHeight="1">
      <c r="C103" s="143"/>
      <c r="H103" s="145" t="s">
        <v>99</v>
      </c>
      <c r="I103" s="146"/>
      <c r="J103" s="146"/>
      <c r="K103" s="147"/>
    </row>
    <row r="104" spans="3:12" ht="15" customHeight="1">
      <c r="C104" s="143"/>
      <c r="D104" s="117" t="s">
        <v>136</v>
      </c>
      <c r="K104" s="144"/>
    </row>
    <row r="105" spans="3:12" ht="15" customHeight="1">
      <c r="C105" s="143"/>
      <c r="H105" s="145" t="s">
        <v>100</v>
      </c>
      <c r="I105" s="146"/>
      <c r="J105" s="146"/>
      <c r="K105" s="147"/>
    </row>
    <row r="106" spans="3:12" ht="15" customHeight="1">
      <c r="C106" s="143"/>
      <c r="D106" s="117" t="s">
        <v>402</v>
      </c>
      <c r="H106" s="145"/>
      <c r="I106" s="146"/>
      <c r="J106" s="146"/>
      <c r="K106" s="147"/>
    </row>
    <row r="107" spans="3:12" ht="15" customHeight="1">
      <c r="C107" s="143"/>
      <c r="E107" s="117" t="s">
        <v>129</v>
      </c>
      <c r="H107" s="145"/>
      <c r="I107" s="146"/>
      <c r="J107" s="146"/>
      <c r="K107" s="147"/>
    </row>
    <row r="108" spans="3:12" ht="15" customHeight="1">
      <c r="C108" s="143"/>
      <c r="E108" s="117" t="s">
        <v>130</v>
      </c>
      <c r="K108" s="144"/>
    </row>
    <row r="109" spans="3:12" ht="15" customHeight="1">
      <c r="C109" s="143"/>
      <c r="H109" s="470" t="s">
        <v>131</v>
      </c>
      <c r="I109" s="146"/>
      <c r="J109" s="146"/>
      <c r="K109" s="147"/>
    </row>
    <row r="110" spans="3:12" ht="15" customHeight="1">
      <c r="C110" s="143"/>
      <c r="H110" s="470"/>
      <c r="I110" s="146"/>
      <c r="J110" s="146"/>
      <c r="K110" s="147"/>
    </row>
    <row r="111" spans="3:12" ht="15" customHeight="1">
      <c r="C111" s="143"/>
      <c r="D111" s="117" t="s">
        <v>546</v>
      </c>
      <c r="K111" s="144"/>
    </row>
    <row r="112" spans="3:12" ht="15" customHeight="1">
      <c r="C112" s="143"/>
      <c r="E112" s="117" t="s">
        <v>528</v>
      </c>
      <c r="K112" s="144"/>
    </row>
    <row r="113" spans="2:11" ht="15" customHeight="1">
      <c r="C113" s="143"/>
      <c r="E113" s="117" t="s">
        <v>529</v>
      </c>
      <c r="K113" s="144"/>
    </row>
    <row r="114" spans="2:11" ht="15" customHeight="1">
      <c r="C114" s="143"/>
      <c r="E114" s="117" t="s">
        <v>403</v>
      </c>
      <c r="K114" s="144"/>
    </row>
    <row r="115" spans="2:11" ht="15" customHeight="1">
      <c r="C115" s="143"/>
      <c r="E115" s="117" t="s">
        <v>530</v>
      </c>
      <c r="K115" s="144"/>
    </row>
    <row r="116" spans="2:11" ht="15" customHeight="1">
      <c r="C116" s="148"/>
      <c r="D116" s="149"/>
      <c r="E116" s="149"/>
      <c r="F116" s="149"/>
      <c r="G116" s="149"/>
      <c r="H116" s="149"/>
      <c r="I116" s="149"/>
      <c r="J116" s="149"/>
      <c r="K116" s="150"/>
    </row>
    <row r="117" spans="2:11" ht="15" customHeight="1">
      <c r="D117" s="119"/>
    </row>
    <row r="118" spans="2:11" ht="15" customHeight="1">
      <c r="B118" s="432" t="s">
        <v>107</v>
      </c>
      <c r="D118" s="119"/>
    </row>
    <row r="119" spans="2:11" ht="15" customHeight="1">
      <c r="C119" s="151" t="s">
        <v>108</v>
      </c>
    </row>
    <row r="120" spans="2:11" ht="15" customHeight="1">
      <c r="C120" s="151"/>
      <c r="D120" s="117" t="s">
        <v>0</v>
      </c>
    </row>
    <row r="121" spans="2:11" ht="15" customHeight="1">
      <c r="C121" s="117" t="s">
        <v>222</v>
      </c>
    </row>
    <row r="122" spans="2:11" ht="15" customHeight="1">
      <c r="C122" s="170" t="s">
        <v>396</v>
      </c>
    </row>
    <row r="123" spans="2:11" ht="15" customHeight="1">
      <c r="D123" s="170" t="s">
        <v>124</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117" t="s">
        <v>1</v>
      </c>
    </row>
    <row r="147" spans="3:11" ht="15" customHeight="1"/>
    <row r="148" spans="3:11" ht="15" customHeight="1">
      <c r="G148" s="471" t="s">
        <v>120</v>
      </c>
      <c r="H148" s="471"/>
      <c r="I148" s="471"/>
      <c r="J148" s="471"/>
      <c r="K148" s="471"/>
    </row>
    <row r="149" spans="3:11" ht="15" customHeight="1">
      <c r="H149" s="166"/>
      <c r="I149" s="166"/>
      <c r="J149" s="166"/>
      <c r="K149" s="166"/>
    </row>
    <row r="150" spans="3:11" ht="15" customHeight="1">
      <c r="D150" s="117" t="s">
        <v>115</v>
      </c>
    </row>
    <row r="151" spans="3:11" ht="15" customHeight="1">
      <c r="C151" s="117" t="s">
        <v>132</v>
      </c>
    </row>
    <row r="152" spans="3:11" ht="15" customHeight="1"/>
    <row r="153" spans="3:11" ht="15" customHeight="1">
      <c r="E153" s="117" t="s">
        <v>118</v>
      </c>
    </row>
    <row r="154" spans="3:11" ht="15" customHeight="1">
      <c r="E154" s="117" t="s">
        <v>110</v>
      </c>
    </row>
    <row r="155" spans="3:11" ht="15" customHeight="1">
      <c r="E155" s="117" t="s">
        <v>105</v>
      </c>
    </row>
    <row r="156" spans="3:11" ht="15" customHeight="1"/>
    <row r="157" spans="3:11" ht="15" customHeight="1"/>
    <row r="158" spans="3:11" ht="15" customHeight="1"/>
    <row r="159" spans="3:11" ht="15" customHeight="1"/>
    <row r="160" spans="3:11" ht="15" customHeight="1">
      <c r="E160" s="117" t="s">
        <v>117</v>
      </c>
    </row>
    <row r="161" spans="3:5" ht="15" customHeight="1">
      <c r="E161" s="117" t="s">
        <v>116</v>
      </c>
    </row>
    <row r="162" spans="3:5" ht="15" customHeight="1">
      <c r="E162" s="117" t="s">
        <v>531</v>
      </c>
    </row>
    <row r="163" spans="3:5" ht="15" customHeight="1">
      <c r="E163" s="117" t="s">
        <v>133</v>
      </c>
    </row>
    <row r="164" spans="3:5" ht="15" customHeight="1"/>
    <row r="165" spans="3:5" ht="15" customHeight="1"/>
    <row r="166" spans="3:5" ht="15" customHeight="1"/>
    <row r="167" spans="3:5" ht="15" customHeight="1"/>
    <row r="168" spans="3:5" ht="15" customHeight="1">
      <c r="E168" s="117" t="s">
        <v>113</v>
      </c>
    </row>
    <row r="169" spans="3:5" ht="15" customHeight="1">
      <c r="E169" s="117" t="s">
        <v>111</v>
      </c>
    </row>
    <row r="170" spans="3:5" ht="15" customHeight="1">
      <c r="E170" s="117" t="s">
        <v>112</v>
      </c>
    </row>
    <row r="171" spans="3:5" ht="15" customHeight="1">
      <c r="E171" s="117" t="s">
        <v>134</v>
      </c>
    </row>
    <row r="172" spans="3:5" ht="15" customHeight="1"/>
    <row r="173" spans="3:5" ht="15" customHeight="1"/>
    <row r="174" spans="3:5" ht="15" customHeight="1">
      <c r="C174" s="151" t="s">
        <v>109</v>
      </c>
      <c r="D174" s="151"/>
    </row>
    <row r="175" spans="3:5" ht="15" customHeight="1">
      <c r="D175" s="117" t="s">
        <v>589</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117" t="s">
        <v>141</v>
      </c>
    </row>
    <row r="195" spans="3:9" ht="15" customHeight="1">
      <c r="F195" s="117" t="s">
        <v>142</v>
      </c>
    </row>
    <row r="196" spans="3:9" ht="15" customHeight="1">
      <c r="E196" s="117" t="s">
        <v>223</v>
      </c>
    </row>
    <row r="197" spans="3:9" ht="15" customHeight="1">
      <c r="E197" s="117" t="s">
        <v>224</v>
      </c>
    </row>
    <row r="198" spans="3:9" ht="15" customHeight="1"/>
    <row r="199" spans="3:9" ht="15" customHeight="1">
      <c r="E199" s="117" t="s">
        <v>143</v>
      </c>
    </row>
    <row r="200" spans="3:9" ht="15" customHeight="1">
      <c r="F200" s="117"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151" t="s">
        <v>70</v>
      </c>
    </row>
    <row r="203" spans="3:9" ht="15" customHeight="1">
      <c r="C203" s="119"/>
      <c r="D203" s="117" t="s">
        <v>71</v>
      </c>
    </row>
    <row r="204" spans="3:9" ht="15" customHeight="1">
      <c r="C204" s="119"/>
      <c r="D204" s="152"/>
      <c r="E204" s="117" t="s">
        <v>3</v>
      </c>
    </row>
    <row r="205" spans="3:9" ht="15" customHeight="1">
      <c r="C205" s="119"/>
      <c r="D205" s="152"/>
      <c r="E205" s="117" t="s">
        <v>121</v>
      </c>
    </row>
    <row r="206" spans="3:9" ht="15" customHeight="1">
      <c r="C206" s="119"/>
      <c r="D206" s="152"/>
      <c r="E206" s="117" t="s">
        <v>2</v>
      </c>
    </row>
    <row r="207" spans="3:9" ht="7.5" customHeight="1">
      <c r="C207" s="119"/>
      <c r="D207" s="152"/>
    </row>
    <row r="208" spans="3:9" ht="15" customHeight="1">
      <c r="C208" s="119"/>
      <c r="H208" s="169" t="s">
        <v>85</v>
      </c>
      <c r="I208" s="146"/>
    </row>
    <row r="209" spans="2:13" ht="7.5" customHeight="1">
      <c r="C209" s="119"/>
      <c r="H209" s="145"/>
      <c r="I209" s="146"/>
    </row>
    <row r="210" spans="2:13" ht="15" customHeight="1">
      <c r="C210" s="119"/>
      <c r="E210" s="137" t="s">
        <v>335</v>
      </c>
      <c r="F210" s="137"/>
    </row>
    <row r="211" spans="2:13" ht="15" customHeight="1">
      <c r="C211" s="119"/>
    </row>
    <row r="212" spans="2:13" ht="15" customHeight="1">
      <c r="B212" s="432" t="s">
        <v>72</v>
      </c>
    </row>
    <row r="213" spans="2:13" ht="15" customHeight="1">
      <c r="C213" s="117" t="s">
        <v>73</v>
      </c>
    </row>
    <row r="214" spans="2:13" ht="15" customHeight="1"/>
    <row r="215" spans="2:13" ht="15" customHeight="1">
      <c r="C215" s="136" t="s">
        <v>74</v>
      </c>
    </row>
    <row r="216" spans="2:13" ht="15" customHeight="1">
      <c r="C216" s="173"/>
      <c r="D216" s="117" t="s">
        <v>407</v>
      </c>
      <c r="E216" s="173"/>
      <c r="F216" s="173"/>
      <c r="G216" s="173"/>
      <c r="H216" s="173"/>
      <c r="I216" s="173"/>
      <c r="J216" s="173"/>
      <c r="K216" s="173"/>
      <c r="L216" s="173"/>
    </row>
    <row r="217" spans="2:13" ht="15" customHeight="1">
      <c r="C217" s="173"/>
      <c r="E217" s="173"/>
      <c r="F217" s="173"/>
      <c r="G217" s="173"/>
      <c r="H217" s="173"/>
      <c r="I217" s="173"/>
      <c r="J217" s="173"/>
      <c r="K217" s="173"/>
      <c r="L217" s="173"/>
    </row>
    <row r="218" spans="2:13" ht="15" customHeight="1">
      <c r="C218" s="173"/>
      <c r="E218" s="173"/>
      <c r="F218" s="173"/>
      <c r="G218" s="173"/>
      <c r="H218" s="173"/>
      <c r="I218" s="173"/>
      <c r="J218" s="173"/>
      <c r="K218" s="173"/>
      <c r="L218" s="173"/>
    </row>
    <row r="219" spans="2:13" ht="15" customHeight="1">
      <c r="C219" s="173"/>
      <c r="E219" s="173"/>
      <c r="F219" s="173"/>
      <c r="G219" s="173"/>
      <c r="H219" s="173"/>
      <c r="I219" s="173"/>
      <c r="J219" s="173"/>
      <c r="K219" s="173"/>
      <c r="L219" s="173"/>
    </row>
    <row r="220" spans="2:13" ht="15" customHeight="1">
      <c r="C220" s="173"/>
      <c r="E220" s="173"/>
      <c r="F220" s="173"/>
      <c r="G220" s="173"/>
      <c r="H220" s="173"/>
      <c r="I220" s="173"/>
      <c r="J220" s="173"/>
      <c r="K220" s="173"/>
      <c r="L220" s="173"/>
    </row>
    <row r="221" spans="2:13" ht="15" customHeight="1">
      <c r="C221" s="173"/>
      <c r="E221" s="173"/>
      <c r="F221" s="173"/>
      <c r="G221" s="173"/>
      <c r="H221" s="173"/>
      <c r="I221" s="173"/>
      <c r="J221" s="173"/>
      <c r="K221" s="173"/>
      <c r="L221" s="173"/>
    </row>
    <row r="222" spans="2:13" ht="15" customHeight="1">
      <c r="C222" s="181"/>
      <c r="D222" s="173" t="s">
        <v>408</v>
      </c>
      <c r="E222" s="173"/>
      <c r="F222" s="173"/>
      <c r="G222" s="173"/>
      <c r="H222" s="173"/>
      <c r="I222" s="173"/>
      <c r="J222" s="173"/>
      <c r="K222" s="173"/>
      <c r="L222" s="173"/>
    </row>
    <row r="223" spans="2:13" ht="15" customHeight="1">
      <c r="C223" s="181"/>
      <c r="D223" s="173" t="s">
        <v>409</v>
      </c>
      <c r="E223" s="173"/>
      <c r="F223" s="173"/>
      <c r="G223" s="173"/>
      <c r="H223" s="173"/>
      <c r="I223" s="173"/>
      <c r="J223" s="173"/>
      <c r="K223" s="173"/>
      <c r="L223" s="173"/>
    </row>
    <row r="224" spans="2:13" ht="15" customHeight="1">
      <c r="C224" s="181"/>
      <c r="D224" s="172"/>
      <c r="E224" s="183"/>
      <c r="F224" s="278"/>
      <c r="G224" s="173"/>
      <c r="H224" s="173"/>
      <c r="I224" s="173"/>
      <c r="J224" s="173"/>
      <c r="K224" s="173"/>
      <c r="L224" s="173"/>
      <c r="M224" s="173"/>
    </row>
    <row r="225" spans="3:12" ht="15" customHeight="1">
      <c r="C225" s="181"/>
      <c r="D225" s="173" t="s">
        <v>410</v>
      </c>
      <c r="E225" s="173"/>
      <c r="F225" s="173"/>
      <c r="G225" s="173"/>
      <c r="H225" s="173"/>
      <c r="I225" s="173"/>
      <c r="J225" s="173"/>
      <c r="K225" s="173"/>
      <c r="L225" s="173"/>
    </row>
    <row r="226" spans="3:12" ht="15" customHeight="1">
      <c r="C226" s="181"/>
      <c r="D226" s="173"/>
      <c r="E226" s="183" t="s">
        <v>532</v>
      </c>
      <c r="F226" s="173"/>
      <c r="G226" s="173"/>
      <c r="H226" s="173"/>
      <c r="I226" s="173"/>
      <c r="J226" s="173"/>
      <c r="K226" s="173"/>
      <c r="L226" s="173"/>
    </row>
    <row r="227" spans="3:12" ht="15" customHeight="1">
      <c r="C227" s="181"/>
      <c r="D227" s="173"/>
      <c r="E227" s="243" t="s">
        <v>533</v>
      </c>
      <c r="F227" s="173"/>
      <c r="G227" s="173"/>
      <c r="H227" s="173"/>
      <c r="I227" s="173"/>
      <c r="J227" s="173"/>
      <c r="K227" s="173"/>
      <c r="L227" s="173"/>
    </row>
    <row r="228" spans="3:12" ht="15" customHeight="1">
      <c r="C228" s="119"/>
    </row>
    <row r="229" spans="3:12" ht="15" customHeight="1">
      <c r="C229" s="136" t="s">
        <v>89</v>
      </c>
    </row>
    <row r="230" spans="3:12" ht="15" customHeight="1">
      <c r="C230" s="119"/>
      <c r="D230" s="137" t="s">
        <v>225</v>
      </c>
    </row>
    <row r="231" spans="3:12" ht="15" customHeight="1">
      <c r="C231" s="119"/>
      <c r="D231" s="117" t="s">
        <v>101</v>
      </c>
    </row>
    <row r="232" spans="3:12" ht="15" customHeight="1">
      <c r="C232" s="119"/>
    </row>
    <row r="233" spans="3:12" ht="15" customHeight="1">
      <c r="C233" s="119"/>
      <c r="D233" s="119"/>
      <c r="E233" s="117" t="s">
        <v>75</v>
      </c>
      <c r="H233" s="153"/>
      <c r="I233" s="153"/>
      <c r="J233" s="153"/>
    </row>
    <row r="234" spans="3:12" ht="15" customHeight="1">
      <c r="C234" s="119"/>
      <c r="D234" s="119"/>
      <c r="E234" s="117" t="s">
        <v>102</v>
      </c>
      <c r="H234" s="153"/>
      <c r="I234" s="153"/>
      <c r="J234" s="153"/>
    </row>
    <row r="235" spans="3:12" ht="15" customHeight="1">
      <c r="C235" s="119"/>
      <c r="D235" s="128"/>
      <c r="E235" s="153"/>
      <c r="F235" s="153"/>
      <c r="G235" s="153"/>
      <c r="H235" s="153"/>
      <c r="I235" s="153"/>
    </row>
    <row r="236" spans="3:12" ht="15" customHeight="1">
      <c r="C236" s="136" t="s">
        <v>90</v>
      </c>
    </row>
    <row r="237" spans="3:12" ht="15" customHeight="1">
      <c r="C237" s="119"/>
      <c r="D237" s="215" t="s">
        <v>122</v>
      </c>
    </row>
    <row r="238" spans="3:12" ht="15" customHeight="1">
      <c r="C238" s="119"/>
      <c r="D238" s="215"/>
    </row>
    <row r="239" spans="3:12" ht="15" customHeight="1">
      <c r="C239" s="242" t="s">
        <v>331</v>
      </c>
      <c r="D239" s="173"/>
      <c r="E239" s="173"/>
      <c r="F239" s="173"/>
      <c r="G239" s="173"/>
      <c r="H239" s="173"/>
      <c r="I239" s="173"/>
      <c r="J239" s="173"/>
      <c r="K239" s="173"/>
    </row>
    <row r="240" spans="3:12" ht="15" customHeight="1">
      <c r="C240" s="181"/>
      <c r="D240" s="173" t="s">
        <v>332</v>
      </c>
      <c r="E240" s="173"/>
      <c r="F240" s="173"/>
      <c r="G240" s="173"/>
      <c r="H240" s="173"/>
      <c r="I240" s="173"/>
      <c r="J240" s="173"/>
      <c r="K240" s="173"/>
    </row>
    <row r="241" spans="3:11" ht="15" customHeight="1">
      <c r="C241" s="173" t="s">
        <v>329</v>
      </c>
      <c r="D241" s="173"/>
      <c r="E241" s="173"/>
      <c r="F241" s="173"/>
      <c r="G241" s="173"/>
      <c r="H241" s="173"/>
      <c r="I241" s="173"/>
      <c r="J241" s="173"/>
      <c r="K241" s="173"/>
    </row>
    <row r="242" spans="3:11" ht="15" customHeight="1">
      <c r="C242" s="173" t="s">
        <v>330</v>
      </c>
      <c r="D242" s="173"/>
      <c r="E242" s="173"/>
      <c r="F242" s="173"/>
      <c r="G242" s="173"/>
      <c r="H242" s="173"/>
      <c r="I242" s="173"/>
      <c r="J242" s="173"/>
      <c r="K242" s="173"/>
    </row>
    <row r="243" spans="3:11" ht="15" customHeight="1">
      <c r="C243" s="181"/>
      <c r="D243" s="173"/>
      <c r="E243" s="173"/>
      <c r="F243" s="173"/>
      <c r="G243" s="173"/>
      <c r="H243" s="173"/>
      <c r="I243" s="173"/>
      <c r="J243" s="173"/>
      <c r="K243" s="173"/>
    </row>
    <row r="244" spans="3:11" ht="15" customHeight="1">
      <c r="C244" s="181"/>
      <c r="D244" s="243" t="s">
        <v>336</v>
      </c>
      <c r="E244" s="173"/>
      <c r="F244" s="173"/>
      <c r="G244" s="173"/>
      <c r="H244" s="173"/>
      <c r="I244" s="173"/>
      <c r="J244" s="173"/>
      <c r="K244" s="173"/>
    </row>
    <row r="245" spans="3:11" ht="15" customHeight="1">
      <c r="C245" s="181"/>
      <c r="D245" s="243" t="s">
        <v>337</v>
      </c>
      <c r="E245" s="173"/>
      <c r="F245" s="173"/>
      <c r="G245" s="173"/>
      <c r="H245" s="173"/>
      <c r="I245" s="173"/>
      <c r="J245" s="173"/>
      <c r="K245" s="173"/>
    </row>
    <row r="246" spans="3:11" ht="15" customHeight="1">
      <c r="C246" s="119"/>
    </row>
    <row r="247" spans="3:11" ht="15" customHeight="1">
      <c r="C247" s="151" t="s">
        <v>333</v>
      </c>
      <c r="D247" s="118"/>
    </row>
    <row r="248" spans="3:11" ht="15" customHeight="1">
      <c r="C248" s="119"/>
      <c r="D248" s="117" t="s">
        <v>76</v>
      </c>
    </row>
    <row r="249" spans="3:11" ht="15" customHeight="1">
      <c r="D249" s="117" t="s">
        <v>226</v>
      </c>
    </row>
    <row r="250" spans="3:11" ht="15" customHeight="1">
      <c r="C250" s="277" t="s">
        <v>392</v>
      </c>
      <c r="D250" s="276"/>
    </row>
    <row r="251" spans="3:11" ht="15" customHeight="1">
      <c r="C251" s="119"/>
    </row>
    <row r="252" spans="3:11" ht="15" customHeight="1">
      <c r="C252" s="154"/>
      <c r="D252" s="155"/>
      <c r="E252" s="155"/>
      <c r="F252" s="155"/>
      <c r="G252" s="155"/>
      <c r="H252" s="155"/>
      <c r="I252" s="155"/>
      <c r="J252" s="155"/>
      <c r="K252" s="156"/>
    </row>
    <row r="253" spans="3:11" ht="15" customHeight="1">
      <c r="C253" s="157"/>
      <c r="D253" s="117" t="s">
        <v>77</v>
      </c>
      <c r="K253" s="158"/>
    </row>
    <row r="254" spans="3:11" ht="15" customHeight="1">
      <c r="C254" s="157"/>
      <c r="D254" s="152"/>
      <c r="E254" s="159" t="s">
        <v>78</v>
      </c>
      <c r="K254" s="158"/>
    </row>
    <row r="255" spans="3:11" ht="15" customHeight="1">
      <c r="C255" s="157"/>
      <c r="D255" s="152"/>
      <c r="F255" s="117" t="s">
        <v>534</v>
      </c>
      <c r="K255" s="158"/>
    </row>
    <row r="256" spans="3:11" ht="15" customHeight="1">
      <c r="C256" s="157"/>
      <c r="D256" s="152"/>
      <c r="K256" s="158"/>
    </row>
    <row r="257" spans="3:11" ht="15" customHeight="1">
      <c r="C257" s="157"/>
      <c r="D257" s="152"/>
      <c r="E257" s="159" t="s">
        <v>334</v>
      </c>
      <c r="K257" s="158"/>
    </row>
    <row r="258" spans="3:11" ht="15" customHeight="1">
      <c r="C258" s="157"/>
      <c r="D258" s="152"/>
      <c r="E258" s="160"/>
      <c r="F258" s="117" t="s">
        <v>123</v>
      </c>
      <c r="K258" s="158"/>
    </row>
    <row r="259" spans="3:11" ht="15" customHeight="1">
      <c r="C259" s="157"/>
      <c r="D259" s="152"/>
      <c r="E259" s="160"/>
      <c r="K259" s="158"/>
    </row>
    <row r="260" spans="3:11" ht="15" customHeight="1">
      <c r="C260" s="157"/>
      <c r="D260" s="152"/>
      <c r="E260" s="159" t="s">
        <v>91</v>
      </c>
      <c r="K260" s="158"/>
    </row>
    <row r="261" spans="3:11" ht="15" customHeight="1">
      <c r="C261" s="157"/>
      <c r="D261" s="152"/>
      <c r="E261" s="160"/>
      <c r="F261" s="117" t="s">
        <v>79</v>
      </c>
      <c r="K261" s="158"/>
    </row>
    <row r="262" spans="3:11" ht="15" customHeight="1">
      <c r="C262" s="157"/>
      <c r="D262" s="152"/>
      <c r="E262" s="160"/>
      <c r="F262" s="117" t="s">
        <v>80</v>
      </c>
      <c r="K262" s="158"/>
    </row>
    <row r="263" spans="3:11" ht="15" customHeight="1">
      <c r="C263" s="157"/>
      <c r="D263" s="152"/>
      <c r="E263" s="160"/>
      <c r="K263" s="158"/>
    </row>
    <row r="264" spans="3:11" ht="15" customHeight="1">
      <c r="C264" s="157"/>
      <c r="D264" s="152"/>
      <c r="E264" s="159" t="s">
        <v>233</v>
      </c>
      <c r="K264" s="158"/>
    </row>
    <row r="265" spans="3:11" ht="15" customHeight="1">
      <c r="C265" s="157"/>
      <c r="D265" s="152"/>
      <c r="E265" s="160"/>
      <c r="F265" s="137" t="s">
        <v>234</v>
      </c>
      <c r="K265" s="158"/>
    </row>
    <row r="266" spans="3:11" ht="15" customHeight="1">
      <c r="C266" s="157"/>
      <c r="D266" s="152"/>
      <c r="E266" s="160"/>
      <c r="K266" s="158"/>
    </row>
    <row r="267" spans="3:11" ht="15" customHeight="1">
      <c r="C267" s="157"/>
      <c r="D267" s="152"/>
      <c r="E267" s="159" t="s">
        <v>92</v>
      </c>
      <c r="K267" s="158"/>
    </row>
    <row r="268" spans="3:11" ht="15" customHeight="1">
      <c r="C268" s="157"/>
      <c r="D268" s="152"/>
      <c r="E268" s="160"/>
      <c r="F268" s="137" t="s">
        <v>235</v>
      </c>
      <c r="K268" s="158"/>
    </row>
    <row r="269" spans="3:11" ht="15" customHeight="1">
      <c r="C269" s="157"/>
      <c r="D269" s="152"/>
      <c r="E269" s="160"/>
      <c r="K269" s="158"/>
    </row>
    <row r="270" spans="3:11" ht="15" customHeight="1">
      <c r="C270" s="157"/>
      <c r="D270" s="152"/>
      <c r="E270" s="159" t="s">
        <v>81</v>
      </c>
      <c r="K270" s="158"/>
    </row>
    <row r="271" spans="3:11" ht="15" customHeight="1">
      <c r="C271" s="157"/>
      <c r="D271" s="119"/>
      <c r="E271" s="160"/>
      <c r="F271" s="117" t="s">
        <v>82</v>
      </c>
      <c r="K271" s="158"/>
    </row>
    <row r="272" spans="3:11" ht="15" customHeight="1">
      <c r="C272" s="157"/>
      <c r="D272" s="119"/>
      <c r="E272" s="160"/>
      <c r="F272" s="117" t="s">
        <v>127</v>
      </c>
      <c r="K272" s="158"/>
    </row>
    <row r="273" spans="3:13" ht="15" customHeight="1">
      <c r="C273" s="157"/>
      <c r="D273" s="119"/>
      <c r="E273" s="160"/>
      <c r="K273" s="158"/>
    </row>
    <row r="274" spans="3:13" ht="15" customHeight="1">
      <c r="C274" s="157"/>
      <c r="D274" s="152"/>
      <c r="E274" s="159" t="s">
        <v>380</v>
      </c>
      <c r="K274" s="158"/>
    </row>
    <row r="275" spans="3:13" ht="15" customHeight="1">
      <c r="C275" s="157"/>
      <c r="D275" s="119"/>
      <c r="E275" s="160"/>
      <c r="F275" s="117" t="s">
        <v>83</v>
      </c>
      <c r="K275" s="158"/>
    </row>
    <row r="276" spans="3:13" ht="15" customHeight="1">
      <c r="C276" s="157"/>
      <c r="D276" s="119"/>
      <c r="E276" s="160"/>
      <c r="F276" s="117" t="s">
        <v>381</v>
      </c>
      <c r="K276" s="158"/>
    </row>
    <row r="277" spans="3:13" ht="15" customHeight="1">
      <c r="C277" s="157"/>
      <c r="D277" s="152"/>
      <c r="E277" s="160"/>
      <c r="F277" s="117" t="s">
        <v>103</v>
      </c>
      <c r="K277" s="158"/>
    </row>
    <row r="278" spans="3:13" ht="15" customHeight="1">
      <c r="C278" s="171"/>
      <c r="D278" s="172"/>
      <c r="F278" s="173"/>
      <c r="G278" s="173"/>
      <c r="H278" s="173"/>
      <c r="I278" s="173"/>
      <c r="J278" s="173"/>
      <c r="K278" s="174"/>
      <c r="L278" s="173"/>
      <c r="M278" s="173"/>
    </row>
    <row r="279" spans="3:13" ht="15" customHeight="1">
      <c r="C279" s="171"/>
      <c r="D279" s="172"/>
      <c r="E279" s="216" t="s">
        <v>227</v>
      </c>
      <c r="F279" s="173"/>
      <c r="G279" s="173"/>
      <c r="H279" s="173"/>
      <c r="I279" s="173"/>
      <c r="J279" s="173"/>
      <c r="K279" s="174"/>
      <c r="L279" s="173"/>
      <c r="M279" s="173"/>
    </row>
    <row r="280" spans="3:13" ht="15" customHeight="1">
      <c r="C280" s="171"/>
      <c r="D280" s="172"/>
      <c r="F280" s="173" t="s">
        <v>228</v>
      </c>
      <c r="G280" s="173"/>
      <c r="H280" s="173"/>
      <c r="I280" s="173"/>
      <c r="J280" s="173"/>
      <c r="K280" s="174"/>
      <c r="L280" s="173"/>
      <c r="M280" s="173"/>
    </row>
    <row r="281" spans="3:13" ht="15" customHeight="1">
      <c r="C281" s="171"/>
      <c r="D281" s="172"/>
      <c r="F281" s="173" t="s">
        <v>229</v>
      </c>
      <c r="G281" s="173"/>
      <c r="H281" s="173"/>
      <c r="I281" s="173"/>
      <c r="J281" s="173"/>
      <c r="K281" s="174"/>
      <c r="L281" s="173"/>
      <c r="M281" s="173"/>
    </row>
    <row r="282" spans="3:13" ht="15" customHeight="1">
      <c r="C282" s="171"/>
      <c r="D282" s="172"/>
      <c r="F282" s="173" t="s">
        <v>230</v>
      </c>
      <c r="G282" s="173"/>
      <c r="H282" s="173"/>
      <c r="I282" s="173"/>
      <c r="J282" s="173"/>
      <c r="K282" s="174"/>
      <c r="L282" s="173"/>
      <c r="M282" s="173"/>
    </row>
    <row r="283" spans="3:13" ht="15" customHeight="1">
      <c r="C283" s="161"/>
      <c r="D283" s="162"/>
      <c r="E283" s="162"/>
      <c r="F283" s="162"/>
      <c r="G283" s="162"/>
      <c r="H283" s="162"/>
      <c r="I283" s="162"/>
      <c r="J283" s="162"/>
      <c r="K283" s="163"/>
      <c r="L283" s="164"/>
    </row>
    <row r="284" spans="3:13" ht="15" customHeight="1">
      <c r="C284" s="119"/>
      <c r="D284" s="164"/>
      <c r="E284" s="164"/>
      <c r="F284" s="164"/>
      <c r="G284" s="164"/>
      <c r="H284" s="164"/>
      <c r="I284" s="164"/>
      <c r="J284" s="164"/>
      <c r="K284" s="164"/>
      <c r="L284" s="164"/>
    </row>
    <row r="285" spans="3:13" ht="15" customHeight="1">
      <c r="C285" s="119"/>
      <c r="D285" s="164"/>
      <c r="E285" s="164"/>
      <c r="F285" s="164"/>
      <c r="G285" s="164"/>
      <c r="H285" s="164"/>
      <c r="I285" s="164"/>
      <c r="J285" s="164"/>
      <c r="K285" s="164"/>
      <c r="L285" s="164"/>
    </row>
    <row r="286" spans="3:13" ht="15" customHeight="1">
      <c r="C286" s="151" t="s">
        <v>518</v>
      </c>
      <c r="D286" s="164"/>
      <c r="E286" s="164"/>
      <c r="F286" s="164"/>
      <c r="G286" s="164"/>
      <c r="H286" s="164"/>
      <c r="I286" s="164"/>
      <c r="J286" s="164"/>
      <c r="K286" s="164"/>
      <c r="L286" s="164"/>
    </row>
    <row r="287" spans="3:13" ht="15" customHeight="1">
      <c r="C287" s="181"/>
      <c r="D287" s="182" t="s">
        <v>138</v>
      </c>
      <c r="E287" s="164"/>
      <c r="F287" s="164"/>
      <c r="G287" s="164"/>
      <c r="H287" s="164"/>
      <c r="I287" s="164"/>
      <c r="J287" s="164"/>
      <c r="K287" s="164"/>
      <c r="L287" s="164"/>
    </row>
    <row r="288" spans="3:13" ht="15" customHeight="1">
      <c r="C288" s="173" t="s">
        <v>543</v>
      </c>
    </row>
    <row r="289" spans="3:12" ht="15" customHeight="1">
      <c r="C289" s="173" t="s">
        <v>231</v>
      </c>
    </row>
    <row r="290" spans="3:12" ht="15" customHeight="1">
      <c r="C290" s="119"/>
      <c r="D290" s="180" t="s">
        <v>137</v>
      </c>
      <c r="F290" s="165"/>
      <c r="G290" s="164"/>
      <c r="H290" s="164"/>
      <c r="I290" s="164"/>
      <c r="J290" s="164"/>
      <c r="K290" s="164"/>
      <c r="L290" s="164"/>
    </row>
    <row r="291" spans="3:12" ht="15" customHeight="1">
      <c r="C291" s="119"/>
      <c r="D291" s="165" t="s">
        <v>104</v>
      </c>
      <c r="E291" s="164"/>
      <c r="F291" s="164"/>
      <c r="G291" s="164"/>
      <c r="H291" s="164"/>
      <c r="I291" s="164"/>
      <c r="J291" s="164"/>
      <c r="K291" s="164"/>
      <c r="L291" s="164"/>
    </row>
    <row r="292" spans="3:12" ht="15" customHeight="1">
      <c r="C292" s="119"/>
      <c r="D292" s="175" t="s">
        <v>84</v>
      </c>
      <c r="E292" s="164"/>
      <c r="F292" s="164"/>
      <c r="G292" s="164"/>
      <c r="H292" s="164"/>
      <c r="I292" s="164"/>
      <c r="J292" s="164"/>
      <c r="K292" s="164"/>
      <c r="L292" s="164"/>
    </row>
    <row r="293" spans="3:12" ht="15" customHeight="1">
      <c r="C293" s="119"/>
      <c r="D293" s="175" t="s">
        <v>126</v>
      </c>
      <c r="E293" s="164"/>
      <c r="F293" s="164"/>
      <c r="G293" s="164"/>
      <c r="H293" s="164"/>
      <c r="I293" s="164"/>
      <c r="J293" s="164"/>
      <c r="K293" s="164"/>
      <c r="L293" s="164"/>
    </row>
    <row r="294" spans="3:12" ht="15" customHeight="1">
      <c r="C294" s="119"/>
      <c r="D294" s="175" t="s">
        <v>394</v>
      </c>
      <c r="E294" s="164"/>
      <c r="F294" s="164"/>
      <c r="G294" s="164"/>
      <c r="H294" s="164"/>
      <c r="I294" s="164"/>
      <c r="J294" s="164"/>
      <c r="K294" s="164"/>
      <c r="L294" s="164"/>
    </row>
    <row r="295" spans="3:12" ht="15" customHeight="1">
      <c r="F295" s="469" t="s">
        <v>135</v>
      </c>
      <c r="G295" s="469"/>
      <c r="H295" s="469"/>
      <c r="I295" s="469"/>
      <c r="J295" s="469"/>
    </row>
    <row r="296" spans="3:12" ht="15" customHeight="1">
      <c r="F296" s="145"/>
      <c r="G296" s="145"/>
      <c r="H296" s="145"/>
      <c r="I296" s="145"/>
      <c r="J296" s="145"/>
    </row>
    <row r="297" spans="3:12" ht="15" customHeight="1">
      <c r="D297" s="117" t="s">
        <v>535</v>
      </c>
    </row>
    <row r="298" spans="3:12" ht="15" customHeight="1">
      <c r="D298" s="117" t="s">
        <v>536</v>
      </c>
    </row>
    <row r="299" spans="3:12" ht="15" customHeight="1">
      <c r="D299" s="117" t="s">
        <v>538</v>
      </c>
    </row>
    <row r="300" spans="3:12" ht="15" customHeight="1">
      <c r="D300" s="117" t="s">
        <v>537</v>
      </c>
    </row>
    <row r="301" spans="3:12" ht="15" customHeight="1">
      <c r="D301" s="128" t="s">
        <v>404</v>
      </c>
    </row>
    <row r="302" spans="3:12" ht="15" customHeight="1">
      <c r="D302" s="128" t="s">
        <v>232</v>
      </c>
    </row>
    <row r="303" spans="3:12" ht="15" customHeight="1">
      <c r="D303" s="137"/>
    </row>
    <row r="304" spans="3:12" ht="15" customHeight="1">
      <c r="D304" s="117" t="s">
        <v>106</v>
      </c>
    </row>
    <row r="305" spans="4:11" ht="15" customHeight="1"/>
    <row r="306" spans="4:11" ht="15" customHeight="1">
      <c r="E306" s="117" t="s">
        <v>542</v>
      </c>
      <c r="I306" s="117" t="s">
        <v>540</v>
      </c>
    </row>
    <row r="307" spans="4:11" ht="15" customHeight="1">
      <c r="E307" s="128" t="s">
        <v>539</v>
      </c>
      <c r="I307" s="117" t="s">
        <v>541</v>
      </c>
      <c r="J307" s="168"/>
      <c r="K307" s="168"/>
    </row>
    <row r="308" spans="4:11" ht="15" customHeight="1">
      <c r="G308" s="168"/>
      <c r="I308" s="167"/>
      <c r="J308" s="167"/>
      <c r="K308" s="167"/>
    </row>
    <row r="309" spans="4:11" ht="15" customHeight="1">
      <c r="I309" s="168"/>
      <c r="J309" s="168"/>
      <c r="K309" s="168"/>
    </row>
    <row r="310" spans="4:11" ht="15" customHeight="1">
      <c r="I310" s="168"/>
      <c r="J310" s="168"/>
      <c r="K310" s="168"/>
    </row>
    <row r="311" spans="4:11" ht="15" customHeight="1">
      <c r="D311" s="137"/>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Normal="100" zoomScaleSheetLayoutView="100" workbookViewId="0">
      <selection activeCell="J22" sqref="J22:N23"/>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1" customHeight="1" thickBot="1"/>
    <row r="2" spans="1:77" ht="24.1" customHeight="1">
      <c r="X2" s="3"/>
      <c r="Y2" s="3"/>
      <c r="BF2" s="482" t="s">
        <v>343</v>
      </c>
      <c r="BG2" s="483"/>
      <c r="BH2" s="483"/>
      <c r="BI2" s="483"/>
      <c r="BJ2" s="484"/>
    </row>
    <row r="3" spans="1:77" ht="9.1"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72"/>
      <c r="BG3" s="22"/>
      <c r="BH3" s="22"/>
      <c r="BI3" s="22"/>
      <c r="BJ3" s="252"/>
    </row>
    <row r="4" spans="1:77" ht="17.3" customHeight="1">
      <c r="B4" s="2" t="s">
        <v>16</v>
      </c>
      <c r="U4" s="6" t="s">
        <v>496</v>
      </c>
      <c r="V4" s="4"/>
      <c r="W4" s="4"/>
      <c r="X4" s="4"/>
      <c r="Y4" s="4"/>
      <c r="BF4" s="372"/>
      <c r="BG4" s="22" t="s">
        <v>344</v>
      </c>
      <c r="BH4" s="22"/>
      <c r="BI4" s="22"/>
      <c r="BJ4" s="252"/>
    </row>
    <row r="5" spans="1:77" ht="13.2" customHeight="1">
      <c r="M5" s="7"/>
      <c r="N5" s="485" t="s">
        <v>48</v>
      </c>
      <c r="O5" s="485"/>
      <c r="P5" s="485"/>
      <c r="Q5" s="485"/>
      <c r="R5" s="485"/>
      <c r="S5" s="485"/>
      <c r="T5" s="485"/>
      <c r="U5" s="485"/>
      <c r="V5" s="485"/>
      <c r="W5" s="485"/>
      <c r="X5" s="485"/>
      <c r="Y5" s="485"/>
      <c r="Z5" s="485"/>
      <c r="AA5" s="485"/>
      <c r="AB5" s="485"/>
      <c r="AC5" s="485"/>
      <c r="AD5" s="485"/>
      <c r="AE5" s="485"/>
      <c r="AF5" s="7"/>
      <c r="AL5" s="373"/>
      <c r="AM5" s="473" t="s">
        <v>497</v>
      </c>
      <c r="AN5" s="474"/>
      <c r="AO5" s="474"/>
      <c r="AP5" s="475"/>
      <c r="BF5" s="372"/>
      <c r="BG5" s="22" t="s">
        <v>345</v>
      </c>
      <c r="BH5" s="22"/>
      <c r="BI5" s="22"/>
      <c r="BJ5" s="252"/>
    </row>
    <row r="6" spans="1:77" ht="13.2" customHeight="1">
      <c r="M6" s="8"/>
      <c r="N6" s="486"/>
      <c r="O6" s="486"/>
      <c r="P6" s="486"/>
      <c r="Q6" s="486"/>
      <c r="R6" s="486"/>
      <c r="S6" s="486"/>
      <c r="T6" s="486"/>
      <c r="U6" s="486"/>
      <c r="V6" s="486"/>
      <c r="W6" s="486"/>
      <c r="X6" s="486"/>
      <c r="Y6" s="486"/>
      <c r="Z6" s="486"/>
      <c r="AA6" s="486"/>
      <c r="AB6" s="486"/>
      <c r="AC6" s="486"/>
      <c r="AD6" s="486"/>
      <c r="AE6" s="486"/>
      <c r="AF6" s="8"/>
      <c r="AL6" s="373"/>
      <c r="AM6" s="476"/>
      <c r="AN6" s="477"/>
      <c r="AO6" s="477"/>
      <c r="AP6" s="478"/>
      <c r="BF6" s="372"/>
      <c r="BG6" s="22" t="s">
        <v>382</v>
      </c>
      <c r="BH6" s="22"/>
      <c r="BI6" s="22"/>
      <c r="BJ6" s="252"/>
    </row>
    <row r="7" spans="1:77" ht="12.85" customHeight="1">
      <c r="AL7" s="324"/>
      <c r="AM7" s="324"/>
      <c r="BF7" s="372"/>
      <c r="BG7" s="22" t="s">
        <v>346</v>
      </c>
      <c r="BH7" s="22"/>
      <c r="BI7" s="22"/>
      <c r="BJ7" s="252"/>
    </row>
    <row r="8" spans="1:77" ht="6.1" customHeight="1">
      <c r="BF8" s="372"/>
      <c r="BG8" s="22" t="s">
        <v>345</v>
      </c>
      <c r="BH8" s="22"/>
      <c r="BI8" s="22"/>
      <c r="BJ8" s="252"/>
    </row>
    <row r="9" spans="1:77" ht="11.95" customHeight="1">
      <c r="B9" s="487" t="s">
        <v>9</v>
      </c>
      <c r="C9" s="488"/>
      <c r="D9" s="488"/>
      <c r="E9" s="488"/>
      <c r="F9" s="488"/>
      <c r="G9" s="488"/>
      <c r="H9" s="488"/>
      <c r="I9" s="489"/>
      <c r="J9" s="492" t="s">
        <v>17</v>
      </c>
      <c r="K9" s="492"/>
      <c r="L9" s="350" t="s">
        <v>10</v>
      </c>
      <c r="M9" s="492" t="s">
        <v>18</v>
      </c>
      <c r="N9" s="492"/>
      <c r="O9" s="493" t="s">
        <v>19</v>
      </c>
      <c r="P9" s="492"/>
      <c r="Q9" s="492"/>
      <c r="R9" s="492"/>
      <c r="S9" s="492"/>
      <c r="T9" s="492"/>
      <c r="U9" s="492" t="s">
        <v>20</v>
      </c>
      <c r="V9" s="492"/>
      <c r="W9" s="492"/>
      <c r="AL9" s="494"/>
      <c r="AM9" s="495"/>
      <c r="AN9" s="562" t="s">
        <v>11</v>
      </c>
      <c r="AO9" s="562"/>
      <c r="AP9" s="495">
        <v>1</v>
      </c>
      <c r="AQ9" s="495"/>
      <c r="AR9" s="562" t="s">
        <v>12</v>
      </c>
      <c r="AS9" s="565"/>
      <c r="BD9" s="211"/>
      <c r="BF9" s="372"/>
      <c r="BG9" s="22" t="s">
        <v>383</v>
      </c>
      <c r="BH9" s="22"/>
      <c r="BI9" s="22"/>
      <c r="BJ9" s="252"/>
    </row>
    <row r="10" spans="1:77" ht="13.9" customHeight="1">
      <c r="B10" s="488"/>
      <c r="C10" s="488"/>
      <c r="D10" s="488"/>
      <c r="E10" s="488"/>
      <c r="F10" s="488"/>
      <c r="G10" s="488"/>
      <c r="H10" s="488"/>
      <c r="I10" s="489"/>
      <c r="J10" s="561"/>
      <c r="K10" s="568"/>
      <c r="L10" s="561"/>
      <c r="M10" s="569"/>
      <c r="N10" s="560"/>
      <c r="O10" s="561"/>
      <c r="P10" s="559"/>
      <c r="Q10" s="559"/>
      <c r="R10" s="559"/>
      <c r="S10" s="559"/>
      <c r="T10" s="560"/>
      <c r="U10" s="561"/>
      <c r="V10" s="559"/>
      <c r="W10" s="540"/>
      <c r="AL10" s="496"/>
      <c r="AM10" s="497"/>
      <c r="AN10" s="563"/>
      <c r="AO10" s="563"/>
      <c r="AP10" s="497"/>
      <c r="AQ10" s="497"/>
      <c r="AR10" s="563"/>
      <c r="AS10" s="566"/>
      <c r="BF10" s="372"/>
      <c r="BG10" s="22" t="s">
        <v>347</v>
      </c>
      <c r="BH10" s="22"/>
      <c r="BI10" s="22"/>
      <c r="BJ10" s="252"/>
    </row>
    <row r="11" spans="1:77" ht="9.1" customHeight="1">
      <c r="B11" s="488"/>
      <c r="C11" s="488"/>
      <c r="D11" s="488"/>
      <c r="E11" s="488"/>
      <c r="F11" s="488"/>
      <c r="G11" s="488"/>
      <c r="H11" s="488"/>
      <c r="I11" s="489"/>
      <c r="J11" s="561"/>
      <c r="K11" s="568"/>
      <c r="L11" s="561"/>
      <c r="M11" s="569"/>
      <c r="N11" s="560"/>
      <c r="O11" s="561"/>
      <c r="P11" s="559"/>
      <c r="Q11" s="559"/>
      <c r="R11" s="559"/>
      <c r="S11" s="559"/>
      <c r="T11" s="560"/>
      <c r="U11" s="561"/>
      <c r="V11" s="559"/>
      <c r="W11" s="540"/>
      <c r="AL11" s="498"/>
      <c r="AM11" s="499"/>
      <c r="AN11" s="564"/>
      <c r="AO11" s="564"/>
      <c r="AP11" s="499"/>
      <c r="AQ11" s="499"/>
      <c r="AR11" s="564"/>
      <c r="AS11" s="567"/>
      <c r="BF11" s="372"/>
      <c r="BG11" s="22" t="s">
        <v>345</v>
      </c>
      <c r="BH11" s="22"/>
      <c r="BI11" s="22"/>
      <c r="BJ11" s="252"/>
    </row>
    <row r="12" spans="1:77" ht="6.1" customHeight="1" thickBot="1">
      <c r="B12" s="490"/>
      <c r="C12" s="490"/>
      <c r="D12" s="490"/>
      <c r="E12" s="490"/>
      <c r="F12" s="490"/>
      <c r="G12" s="490"/>
      <c r="H12" s="490"/>
      <c r="I12" s="491"/>
      <c r="J12" s="561"/>
      <c r="K12" s="568"/>
      <c r="L12" s="561"/>
      <c r="M12" s="569"/>
      <c r="N12" s="560"/>
      <c r="O12" s="561"/>
      <c r="P12" s="559"/>
      <c r="Q12" s="559"/>
      <c r="R12" s="559"/>
      <c r="S12" s="559"/>
      <c r="T12" s="560"/>
      <c r="U12" s="561"/>
      <c r="V12" s="559"/>
      <c r="W12" s="540"/>
      <c r="BF12" s="372"/>
      <c r="BG12" s="22" t="s">
        <v>384</v>
      </c>
      <c r="BH12" s="22"/>
      <c r="BI12" s="22"/>
      <c r="BJ12" s="252"/>
    </row>
    <row r="13" spans="1:77" s="3" customFormat="1" ht="15" customHeight="1" thickBot="1">
      <c r="A13" s="1"/>
      <c r="B13" s="541" t="s">
        <v>21</v>
      </c>
      <c r="C13" s="542"/>
      <c r="D13" s="542"/>
      <c r="E13" s="542"/>
      <c r="F13" s="542"/>
      <c r="G13" s="542"/>
      <c r="H13" s="542"/>
      <c r="I13" s="543"/>
      <c r="J13" s="541" t="s">
        <v>13</v>
      </c>
      <c r="K13" s="542"/>
      <c r="L13" s="542"/>
      <c r="M13" s="542"/>
      <c r="N13" s="550"/>
      <c r="O13" s="553" t="s">
        <v>22</v>
      </c>
      <c r="P13" s="542"/>
      <c r="Q13" s="542"/>
      <c r="R13" s="542"/>
      <c r="S13" s="542"/>
      <c r="T13" s="542"/>
      <c r="U13" s="543"/>
      <c r="V13" s="351" t="s">
        <v>37</v>
      </c>
      <c r="W13" s="352"/>
      <c r="X13" s="352"/>
      <c r="Y13" s="556" t="s">
        <v>495</v>
      </c>
      <c r="Z13" s="556"/>
      <c r="AA13" s="556"/>
      <c r="AB13" s="556"/>
      <c r="AC13" s="556"/>
      <c r="AD13" s="556"/>
      <c r="AE13" s="556"/>
      <c r="AF13" s="556"/>
      <c r="AG13" s="556"/>
      <c r="AH13" s="556"/>
      <c r="AI13" s="352"/>
      <c r="AJ13" s="352"/>
      <c r="AK13" s="353"/>
      <c r="AL13" s="354" t="s">
        <v>339</v>
      </c>
      <c r="AM13" s="355"/>
      <c r="AN13" s="557" t="s">
        <v>498</v>
      </c>
      <c r="AO13" s="557"/>
      <c r="AP13" s="557"/>
      <c r="AQ13" s="557"/>
      <c r="AR13" s="557"/>
      <c r="AS13" s="558"/>
      <c r="AX13" s="9"/>
      <c r="AY13" s="9"/>
      <c r="AZ13" s="9"/>
      <c r="BA13" s="9"/>
      <c r="BB13" s="9"/>
      <c r="BC13" s="9"/>
      <c r="BD13" s="500" t="s">
        <v>201</v>
      </c>
      <c r="BE13" s="501"/>
      <c r="BF13" s="374"/>
      <c r="BG13" s="22" t="s">
        <v>348</v>
      </c>
      <c r="BH13" s="191"/>
      <c r="BI13" s="191"/>
      <c r="BJ13" s="253"/>
    </row>
    <row r="14" spans="1:77" s="3" customFormat="1" ht="13.9" customHeight="1" thickBot="1">
      <c r="A14" s="1"/>
      <c r="B14" s="544"/>
      <c r="C14" s="545"/>
      <c r="D14" s="545"/>
      <c r="E14" s="545"/>
      <c r="F14" s="545"/>
      <c r="G14" s="545"/>
      <c r="H14" s="545"/>
      <c r="I14" s="546"/>
      <c r="J14" s="544"/>
      <c r="K14" s="545"/>
      <c r="L14" s="545"/>
      <c r="M14" s="545"/>
      <c r="N14" s="551"/>
      <c r="O14" s="554"/>
      <c r="P14" s="545"/>
      <c r="Q14" s="545"/>
      <c r="R14" s="545"/>
      <c r="S14" s="545"/>
      <c r="T14" s="545"/>
      <c r="U14" s="546"/>
      <c r="V14" s="504" t="s">
        <v>14</v>
      </c>
      <c r="W14" s="505"/>
      <c r="X14" s="505"/>
      <c r="Y14" s="506"/>
      <c r="Z14" s="510" t="s">
        <v>23</v>
      </c>
      <c r="AA14" s="511"/>
      <c r="AB14" s="511"/>
      <c r="AC14" s="512"/>
      <c r="AD14" s="516" t="s">
        <v>24</v>
      </c>
      <c r="AE14" s="517"/>
      <c r="AF14" s="517"/>
      <c r="AG14" s="518"/>
      <c r="AH14" s="522" t="s">
        <v>125</v>
      </c>
      <c r="AI14" s="523"/>
      <c r="AJ14" s="523"/>
      <c r="AK14" s="524"/>
      <c r="AL14" s="528" t="s">
        <v>340</v>
      </c>
      <c r="AM14" s="529"/>
      <c r="AN14" s="532" t="s">
        <v>26</v>
      </c>
      <c r="AO14" s="533"/>
      <c r="AP14" s="533"/>
      <c r="AQ14" s="533"/>
      <c r="AR14" s="534"/>
      <c r="AS14" s="535"/>
      <c r="AX14" s="9"/>
      <c r="AY14" s="375" t="s">
        <v>366</v>
      </c>
      <c r="AZ14" s="375" t="s">
        <v>366</v>
      </c>
      <c r="BA14" s="375" t="s">
        <v>364</v>
      </c>
      <c r="BB14" s="536" t="s">
        <v>365</v>
      </c>
      <c r="BC14" s="537"/>
      <c r="BD14" s="502"/>
      <c r="BE14" s="503"/>
      <c r="BF14" s="323"/>
      <c r="BG14" s="198"/>
      <c r="BH14" s="198"/>
      <c r="BI14" s="254" t="s">
        <v>349</v>
      </c>
      <c r="BJ14" s="255">
        <v>41</v>
      </c>
      <c r="BO14" s="10" t="s">
        <v>519</v>
      </c>
    </row>
    <row r="15" spans="1:77" s="3" customFormat="1" ht="13.9" customHeight="1">
      <c r="A15" s="1"/>
      <c r="B15" s="547"/>
      <c r="C15" s="548"/>
      <c r="D15" s="548"/>
      <c r="E15" s="548"/>
      <c r="F15" s="548"/>
      <c r="G15" s="548"/>
      <c r="H15" s="548"/>
      <c r="I15" s="549"/>
      <c r="J15" s="547"/>
      <c r="K15" s="548"/>
      <c r="L15" s="548"/>
      <c r="M15" s="548"/>
      <c r="N15" s="552"/>
      <c r="O15" s="555"/>
      <c r="P15" s="548"/>
      <c r="Q15" s="548"/>
      <c r="R15" s="548"/>
      <c r="S15" s="548"/>
      <c r="T15" s="548"/>
      <c r="U15" s="549"/>
      <c r="V15" s="507"/>
      <c r="W15" s="508"/>
      <c r="X15" s="508"/>
      <c r="Y15" s="509"/>
      <c r="Z15" s="513"/>
      <c r="AA15" s="514"/>
      <c r="AB15" s="514"/>
      <c r="AC15" s="515"/>
      <c r="AD15" s="519"/>
      <c r="AE15" s="520"/>
      <c r="AF15" s="520"/>
      <c r="AG15" s="521"/>
      <c r="AH15" s="525"/>
      <c r="AI15" s="526"/>
      <c r="AJ15" s="526"/>
      <c r="AK15" s="527"/>
      <c r="AL15" s="530"/>
      <c r="AM15" s="531"/>
      <c r="AN15" s="538"/>
      <c r="AO15" s="538"/>
      <c r="AP15" s="538"/>
      <c r="AQ15" s="538"/>
      <c r="AR15" s="538"/>
      <c r="AS15" s="539"/>
      <c r="AX15" s="9"/>
      <c r="AY15" s="262"/>
      <c r="AZ15" s="263" t="s">
        <v>360</v>
      </c>
      <c r="BA15" s="263" t="s">
        <v>363</v>
      </c>
      <c r="BB15" s="376" t="s">
        <v>361</v>
      </c>
      <c r="BC15" s="263" t="s">
        <v>372</v>
      </c>
      <c r="BD15" s="377" t="s">
        <v>199</v>
      </c>
      <c r="BE15" s="378" t="s">
        <v>200</v>
      </c>
      <c r="BF15" s="256" t="s">
        <v>350</v>
      </c>
      <c r="BG15" s="257" t="s">
        <v>351</v>
      </c>
      <c r="BH15" s="257" t="s">
        <v>352</v>
      </c>
      <c r="BI15" s="258" t="s">
        <v>353</v>
      </c>
      <c r="BJ15" s="259" t="s">
        <v>354</v>
      </c>
      <c r="BL15" s="22" t="s">
        <v>371</v>
      </c>
      <c r="BM15" s="22" t="s">
        <v>198</v>
      </c>
      <c r="BO15" s="3" t="s">
        <v>506</v>
      </c>
      <c r="BP15" s="3" t="s">
        <v>507</v>
      </c>
      <c r="BQ15" s="3" t="s">
        <v>508</v>
      </c>
      <c r="BR15" s="3" t="s">
        <v>509</v>
      </c>
      <c r="BS15" s="3" t="s">
        <v>511</v>
      </c>
      <c r="BT15" s="3" t="s">
        <v>512</v>
      </c>
      <c r="BU15" s="3" t="s">
        <v>515</v>
      </c>
    </row>
    <row r="16" spans="1:77" ht="18" customHeight="1" thickBot="1">
      <c r="B16" s="582"/>
      <c r="C16" s="583"/>
      <c r="D16" s="583"/>
      <c r="E16" s="583"/>
      <c r="F16" s="583"/>
      <c r="G16" s="583"/>
      <c r="H16" s="583"/>
      <c r="I16" s="584"/>
      <c r="J16" s="582"/>
      <c r="K16" s="583"/>
      <c r="L16" s="583"/>
      <c r="M16" s="583"/>
      <c r="N16" s="588"/>
      <c r="O16" s="379"/>
      <c r="P16" s="357" t="s">
        <v>7</v>
      </c>
      <c r="Q16" s="380"/>
      <c r="R16" s="357" t="s">
        <v>8</v>
      </c>
      <c r="S16" s="381"/>
      <c r="T16" s="590" t="s">
        <v>510</v>
      </c>
      <c r="U16" s="590"/>
      <c r="V16" s="591"/>
      <c r="W16" s="592"/>
      <c r="X16" s="592"/>
      <c r="Y16" s="382"/>
      <c r="Z16" s="383"/>
      <c r="AA16" s="384"/>
      <c r="AB16" s="384"/>
      <c r="AC16" s="382" t="s">
        <v>15</v>
      </c>
      <c r="AD16" s="383"/>
      <c r="AE16" s="384"/>
      <c r="AF16" s="384"/>
      <c r="AG16" s="385" t="s">
        <v>15</v>
      </c>
      <c r="AH16" s="593">
        <f>IF(V16="賃金で算定",V17+Z17-AD17,0)</f>
        <v>0</v>
      </c>
      <c r="AI16" s="594"/>
      <c r="AJ16" s="594"/>
      <c r="AK16" s="595"/>
      <c r="AL16" s="359"/>
      <c r="AM16" s="362"/>
      <c r="AN16" s="479"/>
      <c r="AO16" s="480"/>
      <c r="AP16" s="480"/>
      <c r="AQ16" s="480"/>
      <c r="AR16" s="480"/>
      <c r="AS16" s="385" t="s">
        <v>15</v>
      </c>
      <c r="AV16" s="24" t="str">
        <f>IF(OR(O16="",Q16=""),"", IF(O16&lt;20,DATE(O16+118,Q16,IF(S16="",1,S16)),DATE(O16+88,Q16,IF(S16="",1,S16))))</f>
        <v/>
      </c>
      <c r="AW16" s="442" t="str">
        <f>IF(AV16&lt;=設定シート!C$15,"昔",IF(OR(LEFT($F$26,2)="31",LEFT($F$26,2)="34",LEFT($F$26,2)="36",LEFT($F$26,2)="37"),IF(AV16&lt;=設定シート!E$23,"1",IF(AV16&lt;=設定シート!G$23,"2",IF(AV16&lt;=設定シート!M$23,"3","4"))),IF(AV16&lt;=設定シート!E$15,"1",IF(AV16&lt;=設定シート!G$15,"2","3"))))</f>
        <v>3</v>
      </c>
      <c r="AX16" s="443">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386"/>
      <c r="AZ16" s="387"/>
      <c r="BA16" s="388">
        <f>AN16</f>
        <v>0</v>
      </c>
      <c r="BB16" s="387"/>
      <c r="BC16" s="387"/>
      <c r="BD16" s="389">
        <v>1</v>
      </c>
      <c r="BE16" s="390">
        <v>1</v>
      </c>
      <c r="BF16" s="377">
        <v>1</v>
      </c>
      <c r="BG16" s="391">
        <v>16</v>
      </c>
      <c r="BH16" s="391">
        <v>24</v>
      </c>
      <c r="BI16" s="392" t="str">
        <f ca="1">IF(COUNTA(INDIRECT(ADDRESS(BG16,2)):INDIRECT(ADDRESS(BH16,2)))&gt;0,COUNTA(INDIRECT(ADDRESS(BG16,2)):INDIRECT(ADDRESS(BH16,2))),"")</f>
        <v/>
      </c>
      <c r="BJ16" s="393">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585"/>
      <c r="C17" s="586"/>
      <c r="D17" s="586"/>
      <c r="E17" s="586"/>
      <c r="F17" s="586"/>
      <c r="G17" s="586"/>
      <c r="H17" s="586"/>
      <c r="I17" s="587"/>
      <c r="J17" s="585"/>
      <c r="K17" s="586"/>
      <c r="L17" s="586"/>
      <c r="M17" s="586"/>
      <c r="N17" s="589"/>
      <c r="O17" s="114"/>
      <c r="P17" s="11" t="s">
        <v>7</v>
      </c>
      <c r="Q17" s="23"/>
      <c r="R17" s="11" t="s">
        <v>8</v>
      </c>
      <c r="S17" s="115"/>
      <c r="T17" s="596" t="s">
        <v>28</v>
      </c>
      <c r="U17" s="596"/>
      <c r="V17" s="573"/>
      <c r="W17" s="574"/>
      <c r="X17" s="574"/>
      <c r="Y17" s="574"/>
      <c r="Z17" s="573"/>
      <c r="AA17" s="574"/>
      <c r="AB17" s="574"/>
      <c r="AC17" s="574"/>
      <c r="AD17" s="573"/>
      <c r="AE17" s="574"/>
      <c r="AF17" s="574"/>
      <c r="AG17" s="575"/>
      <c r="AH17" s="576">
        <f>IF(V16="賃金で算定",0,V17+Z17-AD17)</f>
        <v>0</v>
      </c>
      <c r="AI17" s="576"/>
      <c r="AJ17" s="576"/>
      <c r="AK17" s="577"/>
      <c r="AL17" s="578">
        <f>IF(V16="賃金で算定","賃金で算定",IF(OR(V17=0,$F$26="",AV16=""),0,IF(OR(LEFT($F$26,2)="31",LEFT($F$26,2)="34",LEFT($F$26,2)="36",LEFT($F$26,2)="37"),VLOOKUP($F$26,労務比率2,AX16,FALSE),VLOOKUP($F$26,労務比率,AX16,FALSE))))</f>
        <v>0</v>
      </c>
      <c r="AM17" s="579"/>
      <c r="AN17" s="580">
        <f>IF(V16="賃金で算定",0,INT(AH17*AL17/100))</f>
        <v>0</v>
      </c>
      <c r="AO17" s="581"/>
      <c r="AP17" s="581"/>
      <c r="AQ17" s="581"/>
      <c r="AR17" s="581"/>
      <c r="AS17" s="317"/>
      <c r="AV17" s="24"/>
      <c r="AW17" s="25"/>
      <c r="AY17" s="265">
        <f>AH17</f>
        <v>0</v>
      </c>
      <c r="AZ17" s="264">
        <f>IF(AV16&lt;=設定シート!C$101,AH17,IF(AND(AV16&gt;=設定シート!E$101,AV16&lt;=設定シート!G$101),AH17*105/108,AH17))</f>
        <v>0</v>
      </c>
      <c r="BA17" s="263"/>
      <c r="BB17" s="264">
        <f>IF($AL17="賃金で算定",0,INT(AY17*$AL17/100))</f>
        <v>0</v>
      </c>
      <c r="BC17" s="264">
        <f>IF(AY17=AZ17,BB17,AZ17*$AL17/100)</f>
        <v>0</v>
      </c>
      <c r="BD17" s="389">
        <v>2</v>
      </c>
      <c r="BE17" s="390">
        <v>2</v>
      </c>
      <c r="BF17" s="377">
        <v>2</v>
      </c>
      <c r="BG17" s="391">
        <v>60</v>
      </c>
      <c r="BH17" s="391">
        <f>BG16+BG17</f>
        <v>76</v>
      </c>
      <c r="BI17" s="378" t="str">
        <f ca="1">IF(COUNTA(INDIRECT(ADDRESS(BG17,2)):INDIRECT(ADDRESS(BH17,2)))&gt;0,COUNTA(INDIRECT(ADDRESS(BG17,2)):INDIRECT(ADDRESS(BH17,2))),"")</f>
        <v/>
      </c>
      <c r="BJ17" s="22"/>
      <c r="BL17" s="22">
        <f>IF(AY17=AZ17,0,1)</f>
        <v>0</v>
      </c>
      <c r="BM17" s="22" t="str">
        <f>IF(BL17=1,AL17,"")</f>
        <v/>
      </c>
    </row>
    <row r="18" spans="2:74" ht="18" customHeight="1">
      <c r="B18" s="582"/>
      <c r="C18" s="583"/>
      <c r="D18" s="583"/>
      <c r="E18" s="583"/>
      <c r="F18" s="583"/>
      <c r="G18" s="583"/>
      <c r="H18" s="583"/>
      <c r="I18" s="584"/>
      <c r="J18" s="582"/>
      <c r="K18" s="583"/>
      <c r="L18" s="583"/>
      <c r="M18" s="583"/>
      <c r="N18" s="588"/>
      <c r="O18" s="379"/>
      <c r="P18" s="357" t="s">
        <v>38</v>
      </c>
      <c r="Q18" s="380"/>
      <c r="R18" s="357" t="s">
        <v>8</v>
      </c>
      <c r="S18" s="381"/>
      <c r="T18" s="590" t="s">
        <v>510</v>
      </c>
      <c r="U18" s="590"/>
      <c r="V18" s="591"/>
      <c r="W18" s="592"/>
      <c r="X18" s="592"/>
      <c r="Y18" s="394"/>
      <c r="Z18" s="395"/>
      <c r="AA18" s="396"/>
      <c r="AB18" s="396"/>
      <c r="AC18" s="394"/>
      <c r="AD18" s="395"/>
      <c r="AE18" s="396"/>
      <c r="AF18" s="396"/>
      <c r="AG18" s="397"/>
      <c r="AH18" s="593">
        <f>IF(V18="賃金で算定",V19+Z19-AD19,0)</f>
        <v>0</v>
      </c>
      <c r="AI18" s="594"/>
      <c r="AJ18" s="594"/>
      <c r="AK18" s="595"/>
      <c r="AL18" s="359"/>
      <c r="AM18" s="362"/>
      <c r="AN18" s="479"/>
      <c r="AO18" s="480"/>
      <c r="AP18" s="480"/>
      <c r="AQ18" s="480"/>
      <c r="AR18" s="480"/>
      <c r="AS18" s="398"/>
      <c r="AV18" s="24" t="str">
        <f>IF(OR(O18="",Q18=""),"", IF(O18&lt;20,DATE(O18+118,Q18,IF(S18="",1,S18)),DATE(O18+88,Q18,IF(S18="",1,S18))))</f>
        <v/>
      </c>
      <c r="AW18" s="442" t="str">
        <f>IF(AV18&lt;=設定シート!C$15,"昔",IF(OR(LEFT($F$26,2)="31",LEFT($F$26,2)="34",LEFT($F$26,2)="36",LEFT($F$26,2)="37"),IF(AV18&lt;=設定シート!E$23,"1",IF(AV18&lt;=設定シート!G$23,"2",IF(AV18&lt;=設定シート!M$23,"3","4"))),IF(AV18&lt;=設定シート!E$15,"1",IF(AV18&lt;=設定シート!G$15,"2","3"))))</f>
        <v>3</v>
      </c>
      <c r="AX18" s="443">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386"/>
      <c r="AZ18" s="387"/>
      <c r="BA18" s="388">
        <f t="shared" ref="BA18" si="0">AN18</f>
        <v>0</v>
      </c>
      <c r="BB18" s="387"/>
      <c r="BC18" s="387"/>
      <c r="BD18" s="424">
        <v>3</v>
      </c>
      <c r="BE18" s="390">
        <v>3</v>
      </c>
      <c r="BF18" s="377">
        <v>3</v>
      </c>
      <c r="BG18" s="391">
        <f t="shared" ref="BG18:BH33" si="1">BG17+$BJ$14</f>
        <v>101</v>
      </c>
      <c r="BH18" s="391">
        <f t="shared" si="1"/>
        <v>117</v>
      </c>
      <c r="BI18" s="378"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85"/>
      <c r="C19" s="586"/>
      <c r="D19" s="586"/>
      <c r="E19" s="586"/>
      <c r="F19" s="586"/>
      <c r="G19" s="586"/>
      <c r="H19" s="586"/>
      <c r="I19" s="587"/>
      <c r="J19" s="585"/>
      <c r="K19" s="586"/>
      <c r="L19" s="586"/>
      <c r="M19" s="586"/>
      <c r="N19" s="589"/>
      <c r="O19" s="114"/>
      <c r="P19" s="11" t="s">
        <v>7</v>
      </c>
      <c r="Q19" s="23"/>
      <c r="R19" s="11" t="s">
        <v>8</v>
      </c>
      <c r="S19" s="115"/>
      <c r="T19" s="596" t="s">
        <v>28</v>
      </c>
      <c r="U19" s="596"/>
      <c r="V19" s="570"/>
      <c r="W19" s="571"/>
      <c r="X19" s="571"/>
      <c r="Y19" s="572"/>
      <c r="Z19" s="573"/>
      <c r="AA19" s="574"/>
      <c r="AB19" s="574"/>
      <c r="AC19" s="574"/>
      <c r="AD19" s="573"/>
      <c r="AE19" s="574"/>
      <c r="AF19" s="574"/>
      <c r="AG19" s="575"/>
      <c r="AH19" s="576">
        <f>IF(V18="賃金で算定",0,V19+Z19-AD19)</f>
        <v>0</v>
      </c>
      <c r="AI19" s="576"/>
      <c r="AJ19" s="576"/>
      <c r="AK19" s="577"/>
      <c r="AL19" s="578">
        <f>IF(V18="賃金で算定","賃金で算定",IF(OR(V19=0,$F$26="",AV18=""),0,IF(OR(LEFT($F$26,2)="31",LEFT($F$26,2)="34",LEFT($F$26,2)="36",LEFT($F$26,2)="37"),VLOOKUP($F$26,労務比率2,AX18,FALSE),VLOOKUP($F$26,労務比率,AX18,FALSE))))</f>
        <v>0</v>
      </c>
      <c r="AM19" s="579"/>
      <c r="AN19" s="580">
        <f>IF(V18="賃金で算定",0,INT(AH19*AL19/100))</f>
        <v>0</v>
      </c>
      <c r="AO19" s="581"/>
      <c r="AP19" s="581"/>
      <c r="AQ19" s="581"/>
      <c r="AR19" s="581"/>
      <c r="AS19" s="317"/>
      <c r="AV19" s="24"/>
      <c r="AW19" s="25"/>
      <c r="AY19" s="265">
        <f>AH19</f>
        <v>0</v>
      </c>
      <c r="AZ19" s="264">
        <f>IF(AV18&lt;=設定シート!C$101,AH19,IF(AND(AV18&gt;=設定シート!E$101,AV18&lt;=設定シート!G$101),AH19*105/108,AH19))</f>
        <v>0</v>
      </c>
      <c r="BA19" s="263"/>
      <c r="BB19" s="264">
        <f t="shared" ref="BB19" si="2">IF($AL19="賃金で算定",0,INT(AY19*$AL19/100))</f>
        <v>0</v>
      </c>
      <c r="BC19" s="422">
        <f>IF(AY19=AZ19,BB19,AZ19*$AL19/100)</f>
        <v>0</v>
      </c>
      <c r="BD19" s="399">
        <v>4</v>
      </c>
      <c r="BE19" s="423">
        <v>4</v>
      </c>
      <c r="BF19" s="377">
        <v>4</v>
      </c>
      <c r="BG19" s="391">
        <f t="shared" si="1"/>
        <v>142</v>
      </c>
      <c r="BH19" s="391">
        <f t="shared" si="1"/>
        <v>158</v>
      </c>
      <c r="BI19" s="378" t="str">
        <f ca="1">IF(COUNTA(INDIRECT(ADDRESS(BG19,2)):INDIRECT(ADDRESS(BH19,2)))&gt;0,COUNTA(INDIRECT(ADDRESS(BG19,2)):INDIRECT(ADDRESS(BH19,2))),"")</f>
        <v/>
      </c>
      <c r="BJ19" s="22"/>
      <c r="BL19" s="22">
        <f>IF(AY19=AZ19,0,1)</f>
        <v>0</v>
      </c>
      <c r="BM19" s="22" t="str">
        <f>IF(BL19=1,AL19,"")</f>
        <v/>
      </c>
    </row>
    <row r="20" spans="2:74" ht="18" customHeight="1">
      <c r="B20" s="582"/>
      <c r="C20" s="583"/>
      <c r="D20" s="583"/>
      <c r="E20" s="583"/>
      <c r="F20" s="583"/>
      <c r="G20" s="583"/>
      <c r="H20" s="583"/>
      <c r="I20" s="584"/>
      <c r="J20" s="582"/>
      <c r="K20" s="583"/>
      <c r="L20" s="583"/>
      <c r="M20" s="583"/>
      <c r="N20" s="588"/>
      <c r="O20" s="379"/>
      <c r="P20" s="357" t="s">
        <v>38</v>
      </c>
      <c r="Q20" s="380"/>
      <c r="R20" s="357" t="s">
        <v>8</v>
      </c>
      <c r="S20" s="381"/>
      <c r="T20" s="590" t="s">
        <v>510</v>
      </c>
      <c r="U20" s="590"/>
      <c r="V20" s="591"/>
      <c r="W20" s="592"/>
      <c r="X20" s="592"/>
      <c r="Y20" s="394"/>
      <c r="Z20" s="395"/>
      <c r="AA20" s="396"/>
      <c r="AB20" s="396"/>
      <c r="AC20" s="394"/>
      <c r="AD20" s="395"/>
      <c r="AE20" s="396"/>
      <c r="AF20" s="396"/>
      <c r="AG20" s="397"/>
      <c r="AH20" s="593">
        <f>IF(V20="賃金で算定",V21+Z21-AD21,0)</f>
        <v>0</v>
      </c>
      <c r="AI20" s="594"/>
      <c r="AJ20" s="594"/>
      <c r="AK20" s="595"/>
      <c r="AL20" s="359"/>
      <c r="AM20" s="362"/>
      <c r="AN20" s="479"/>
      <c r="AO20" s="480"/>
      <c r="AP20" s="480"/>
      <c r="AQ20" s="480"/>
      <c r="AR20" s="480"/>
      <c r="AS20" s="398"/>
      <c r="AV20" s="24" t="str">
        <f>IF(OR(O20="",Q20=""),"", IF(O20&lt;20,DATE(O20+118,Q20,IF(S20="",1,S20)),DATE(O20+88,Q20,IF(S20="",1,S20))))</f>
        <v/>
      </c>
      <c r="AW20" s="442" t="str">
        <f>IF(AV20&lt;=設定シート!C$15,"昔",IF(OR(LEFT($F$26,2)="31",LEFT($F$26,2)="34",LEFT($F$26,2)="36",LEFT($F$26,2)="37"),IF(AV20&lt;=設定シート!E$23,"1",IF(AV20&lt;=設定シート!G$23,"2",IF(AV20&lt;=設定シート!M$23,"3","4"))),IF(AV20&lt;=設定シート!E$15,"1",IF(AV20&lt;=設定シート!G$15,"2","3"))))</f>
        <v>3</v>
      </c>
      <c r="AX20" s="443">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386"/>
      <c r="AZ20" s="387"/>
      <c r="BA20" s="388">
        <f t="shared" ref="BA20" si="3">AN20</f>
        <v>0</v>
      </c>
      <c r="BB20" s="387"/>
      <c r="BC20" s="387"/>
      <c r="BE20" s="400">
        <v>5</v>
      </c>
      <c r="BF20" s="377">
        <v>5</v>
      </c>
      <c r="BG20" s="391">
        <f t="shared" si="1"/>
        <v>183</v>
      </c>
      <c r="BH20" s="391">
        <f t="shared" si="1"/>
        <v>199</v>
      </c>
      <c r="BI20" s="378"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85"/>
      <c r="C21" s="586"/>
      <c r="D21" s="586"/>
      <c r="E21" s="586"/>
      <c r="F21" s="586"/>
      <c r="G21" s="586"/>
      <c r="H21" s="586"/>
      <c r="I21" s="587"/>
      <c r="J21" s="585"/>
      <c r="K21" s="586"/>
      <c r="L21" s="586"/>
      <c r="M21" s="586"/>
      <c r="N21" s="589"/>
      <c r="O21" s="114"/>
      <c r="P21" s="11" t="s">
        <v>7</v>
      </c>
      <c r="Q21" s="23"/>
      <c r="R21" s="11" t="s">
        <v>8</v>
      </c>
      <c r="S21" s="115"/>
      <c r="T21" s="596" t="s">
        <v>28</v>
      </c>
      <c r="U21" s="596"/>
      <c r="V21" s="570"/>
      <c r="W21" s="571"/>
      <c r="X21" s="571"/>
      <c r="Y21" s="572"/>
      <c r="Z21" s="570"/>
      <c r="AA21" s="571"/>
      <c r="AB21" s="571"/>
      <c r="AC21" s="571"/>
      <c r="AD21" s="570"/>
      <c r="AE21" s="571"/>
      <c r="AF21" s="571"/>
      <c r="AG21" s="572"/>
      <c r="AH21" s="576">
        <f>IF(V20="賃金で算定",0,V21+Z21-AD21)</f>
        <v>0</v>
      </c>
      <c r="AI21" s="576"/>
      <c r="AJ21" s="576"/>
      <c r="AK21" s="577"/>
      <c r="AL21" s="578">
        <f>IF(V20="賃金で算定","賃金で算定",IF(OR(V21=0,$F$26="",AV20=""),0,IF(OR(LEFT($F$26,2)="31",LEFT($F$26,2)="34",LEFT($F$26,2)="36",LEFT($F$26,2)="37"),VLOOKUP($F$26,労務比率2,AX20,FALSE),VLOOKUP($F$26,労務比率,AX20,FALSE))))</f>
        <v>0</v>
      </c>
      <c r="AM21" s="579"/>
      <c r="AN21" s="580">
        <f>IF(V20="賃金で算定",0,INT(AH21*AL21/100))</f>
        <v>0</v>
      </c>
      <c r="AO21" s="581"/>
      <c r="AP21" s="581"/>
      <c r="AQ21" s="581"/>
      <c r="AR21" s="581"/>
      <c r="AS21" s="317"/>
      <c r="AV21" s="24"/>
      <c r="AW21" s="25"/>
      <c r="AY21" s="265">
        <f>AH21</f>
        <v>0</v>
      </c>
      <c r="AZ21" s="264">
        <f>IF(AV20&lt;=設定シート!C$101,AH21,IF(AND(AV20&gt;=設定シート!E$101,AV20&lt;=設定シート!G$101),AH21*105/108,AH21))</f>
        <v>0</v>
      </c>
      <c r="BA21" s="263"/>
      <c r="BB21" s="264">
        <f t="shared" ref="BB21" si="4">IF($AL21="賃金で算定",0,INT(AY21*$AL21/100))</f>
        <v>0</v>
      </c>
      <c r="BC21" s="264">
        <f>IF(AY21=AZ21,BB21,AZ21*$AL21/100)</f>
        <v>0</v>
      </c>
      <c r="BE21" s="400">
        <v>6</v>
      </c>
      <c r="BF21" s="377">
        <v>6</v>
      </c>
      <c r="BG21" s="391">
        <f t="shared" si="1"/>
        <v>224</v>
      </c>
      <c r="BH21" s="391">
        <f t="shared" si="1"/>
        <v>240</v>
      </c>
      <c r="BI21" s="378" t="str">
        <f ca="1">IF(COUNTA(INDIRECT(ADDRESS(BG21,2)):INDIRECT(ADDRESS(BH21,2)))&gt;0,COUNTA(INDIRECT(ADDRESS(BG21,2)):INDIRECT(ADDRESS(BH21,2))),"")</f>
        <v/>
      </c>
      <c r="BJ21" s="22"/>
      <c r="BL21" s="22">
        <f>IF(AY21=AZ21,0,1)</f>
        <v>0</v>
      </c>
      <c r="BM21" s="22" t="str">
        <f>IF(BL21=1,AL21,"")</f>
        <v/>
      </c>
    </row>
    <row r="22" spans="2:74" ht="18" customHeight="1">
      <c r="B22" s="582"/>
      <c r="C22" s="583"/>
      <c r="D22" s="583"/>
      <c r="E22" s="583"/>
      <c r="F22" s="583"/>
      <c r="G22" s="583"/>
      <c r="H22" s="583"/>
      <c r="I22" s="584"/>
      <c r="J22" s="582"/>
      <c r="K22" s="583"/>
      <c r="L22" s="583"/>
      <c r="M22" s="583"/>
      <c r="N22" s="588"/>
      <c r="O22" s="379"/>
      <c r="P22" s="357" t="s">
        <v>38</v>
      </c>
      <c r="Q22" s="380"/>
      <c r="R22" s="357" t="s">
        <v>8</v>
      </c>
      <c r="S22" s="381"/>
      <c r="T22" s="590" t="s">
        <v>510</v>
      </c>
      <c r="U22" s="590"/>
      <c r="V22" s="591"/>
      <c r="W22" s="592"/>
      <c r="X22" s="592"/>
      <c r="Y22" s="21"/>
      <c r="Z22" s="401"/>
      <c r="AA22" s="315"/>
      <c r="AB22" s="315"/>
      <c r="AC22" s="21"/>
      <c r="AD22" s="401"/>
      <c r="AE22" s="315"/>
      <c r="AF22" s="315"/>
      <c r="AG22" s="402"/>
      <c r="AH22" s="593">
        <f>IF(V22="賃金で算定",V23+Z23-AD23,0)</f>
        <v>0</v>
      </c>
      <c r="AI22" s="594"/>
      <c r="AJ22" s="594"/>
      <c r="AK22" s="595"/>
      <c r="AL22" s="359"/>
      <c r="AM22" s="362"/>
      <c r="AN22" s="479"/>
      <c r="AO22" s="480"/>
      <c r="AP22" s="480"/>
      <c r="AQ22" s="480"/>
      <c r="AR22" s="480"/>
      <c r="AS22" s="398"/>
      <c r="AV22" s="24" t="str">
        <f>IF(OR(O22="",Q22=""),"", IF(O22&lt;20,DATE(O22+118,Q22,IF(S22="",1,S22)),DATE(O22+88,Q22,IF(S22="",1,S22))))</f>
        <v/>
      </c>
      <c r="AW22" s="442" t="str">
        <f>IF(AV22&lt;=設定シート!C$15,"昔",IF(OR(LEFT($F$26,2)="31",LEFT($F$26,2)="34",LEFT($F$26,2)="36",LEFT($F$26,2)="37"),IF(AV22&lt;=設定シート!E$23,"1",IF(AV22&lt;=設定シート!G$23,"2",IF(AV22&lt;=設定シート!M$23,"3","4"))),IF(AV22&lt;=設定シート!E$15,"1",IF(AV22&lt;=設定シート!G$15,"2","3"))))</f>
        <v>3</v>
      </c>
      <c r="AX22" s="443">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386"/>
      <c r="AZ22" s="387"/>
      <c r="BA22" s="388">
        <f t="shared" ref="BA22" si="5">AN22</f>
        <v>0</v>
      </c>
      <c r="BB22" s="387"/>
      <c r="BC22" s="387"/>
      <c r="BE22" s="400">
        <v>7</v>
      </c>
      <c r="BF22" s="377">
        <v>7</v>
      </c>
      <c r="BG22" s="391">
        <f t="shared" si="1"/>
        <v>265</v>
      </c>
      <c r="BH22" s="391">
        <f t="shared" si="1"/>
        <v>281</v>
      </c>
      <c r="BI22" s="378"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85"/>
      <c r="C23" s="586"/>
      <c r="D23" s="586"/>
      <c r="E23" s="586"/>
      <c r="F23" s="586"/>
      <c r="G23" s="586"/>
      <c r="H23" s="586"/>
      <c r="I23" s="587"/>
      <c r="J23" s="585"/>
      <c r="K23" s="586"/>
      <c r="L23" s="586"/>
      <c r="M23" s="586"/>
      <c r="N23" s="589"/>
      <c r="O23" s="114"/>
      <c r="P23" s="11" t="s">
        <v>7</v>
      </c>
      <c r="Q23" s="23"/>
      <c r="R23" s="11" t="s">
        <v>8</v>
      </c>
      <c r="S23" s="115"/>
      <c r="T23" s="596" t="s">
        <v>28</v>
      </c>
      <c r="U23" s="596"/>
      <c r="V23" s="570"/>
      <c r="W23" s="571"/>
      <c r="X23" s="571"/>
      <c r="Y23" s="572"/>
      <c r="Z23" s="573"/>
      <c r="AA23" s="574"/>
      <c r="AB23" s="574"/>
      <c r="AC23" s="574"/>
      <c r="AD23" s="573"/>
      <c r="AE23" s="574"/>
      <c r="AF23" s="574"/>
      <c r="AG23" s="575"/>
      <c r="AH23" s="576">
        <f>IF(V22="賃金で算定",0,V23+Z23-AD23)</f>
        <v>0</v>
      </c>
      <c r="AI23" s="576"/>
      <c r="AJ23" s="576"/>
      <c r="AK23" s="577"/>
      <c r="AL23" s="578">
        <f>IF(V22="賃金で算定","賃金で算定",IF(OR(V23=0,$F$26="",AV22=""),0,IF(OR(LEFT($F$26,2)="31",LEFT($F$26,2)="34",LEFT($F$26,2)="36",LEFT($F$26,2)="37"),VLOOKUP($F$26,労務比率2,AX22,FALSE),VLOOKUP($F$26,労務比率,AX22,FALSE))))</f>
        <v>0</v>
      </c>
      <c r="AM23" s="579"/>
      <c r="AN23" s="580">
        <f>IF(V22="賃金で算定",0,INT(AH23*AL23/100))</f>
        <v>0</v>
      </c>
      <c r="AO23" s="581"/>
      <c r="AP23" s="581"/>
      <c r="AQ23" s="581"/>
      <c r="AR23" s="581"/>
      <c r="AS23" s="317"/>
      <c r="AV23" s="24"/>
      <c r="AW23" s="25"/>
      <c r="AY23" s="265">
        <f>AH23</f>
        <v>0</v>
      </c>
      <c r="AZ23" s="264">
        <f>IF(AV22&lt;=設定シート!C$101,AH23,IF(AND(AV22&gt;=設定シート!E$101,AV22&lt;=設定シート!G$101),AH23*105/108,AH23))</f>
        <v>0</v>
      </c>
      <c r="BA23" s="263"/>
      <c r="BB23" s="264">
        <f t="shared" ref="BB23" si="6">IF($AL23="賃金で算定",0,INT(AY23*$AL23/100))</f>
        <v>0</v>
      </c>
      <c r="BC23" s="264">
        <f>IF(AY23=AZ23,BB23,AZ23*$AL23/100)</f>
        <v>0</v>
      </c>
      <c r="BE23" s="400">
        <v>8</v>
      </c>
      <c r="BF23" s="377">
        <v>8</v>
      </c>
      <c r="BG23" s="391">
        <f t="shared" si="1"/>
        <v>306</v>
      </c>
      <c r="BH23" s="391">
        <f t="shared" si="1"/>
        <v>322</v>
      </c>
      <c r="BI23" s="378" t="str">
        <f ca="1">IF(COUNTA(INDIRECT(ADDRESS(BG23,2)):INDIRECT(ADDRESS(BH23,2)))&gt;0,COUNTA(INDIRECT(ADDRESS(BG23,2)):INDIRECT(ADDRESS(BH23,2))),"")</f>
        <v/>
      </c>
      <c r="BJ23" s="22"/>
      <c r="BL23" s="22">
        <f>IF(AY23=AZ23,0,1)</f>
        <v>0</v>
      </c>
      <c r="BM23" s="22" t="str">
        <f>IF(BL23=1,AL23,"")</f>
        <v/>
      </c>
    </row>
    <row r="24" spans="2:74" ht="18" customHeight="1">
      <c r="B24" s="582"/>
      <c r="C24" s="583"/>
      <c r="D24" s="583"/>
      <c r="E24" s="583"/>
      <c r="F24" s="583"/>
      <c r="G24" s="583"/>
      <c r="H24" s="583"/>
      <c r="I24" s="584"/>
      <c r="J24" s="582"/>
      <c r="K24" s="583"/>
      <c r="L24" s="583"/>
      <c r="M24" s="583"/>
      <c r="N24" s="588"/>
      <c r="O24" s="379"/>
      <c r="P24" s="357" t="s">
        <v>38</v>
      </c>
      <c r="Q24" s="380"/>
      <c r="R24" s="357" t="s">
        <v>8</v>
      </c>
      <c r="S24" s="381"/>
      <c r="T24" s="590" t="s">
        <v>510</v>
      </c>
      <c r="U24" s="590"/>
      <c r="V24" s="591"/>
      <c r="W24" s="592"/>
      <c r="X24" s="592"/>
      <c r="Y24" s="394"/>
      <c r="Z24" s="395"/>
      <c r="AA24" s="396"/>
      <c r="AB24" s="396"/>
      <c r="AC24" s="394"/>
      <c r="AD24" s="395"/>
      <c r="AE24" s="396"/>
      <c r="AF24" s="396"/>
      <c r="AG24" s="397"/>
      <c r="AH24" s="593">
        <f>IF(V24="賃金で算定",V25+Z25-AD25,0)</f>
        <v>0</v>
      </c>
      <c r="AI24" s="594"/>
      <c r="AJ24" s="594"/>
      <c r="AK24" s="595"/>
      <c r="AL24" s="359"/>
      <c r="AM24" s="362"/>
      <c r="AN24" s="479"/>
      <c r="AO24" s="480"/>
      <c r="AP24" s="480"/>
      <c r="AQ24" s="480"/>
      <c r="AR24" s="480"/>
      <c r="AS24" s="398"/>
      <c r="AV24" s="24" t="str">
        <f>IF(OR(O24="",Q24=""),"", IF(O24&lt;20,DATE(O24+118,Q24,IF(S24="",1,S24)),DATE(O24+88,Q24,IF(S24="",1,S24))))</f>
        <v/>
      </c>
      <c r="AW24" s="442" t="str">
        <f>IF(AV24&lt;=設定シート!C$15,"昔",IF(OR(LEFT($F$26,2)="31",LEFT($F$26,2)="34",LEFT($F$26,2)="36",LEFT($F$26,2)="37"),IF(AV24&lt;=設定シート!E$23,"1",IF(AV24&lt;=設定シート!G$23,"2",IF(AV24&lt;=設定シート!M$23,"3","4"))),IF(AV24&lt;=設定シート!E$15,"1",IF(AV24&lt;=設定シート!G$15,"2","3"))))</f>
        <v>3</v>
      </c>
      <c r="AX24" s="443">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386"/>
      <c r="AZ24" s="387"/>
      <c r="BA24" s="388">
        <f t="shared" ref="BA24" si="7">AN24</f>
        <v>0</v>
      </c>
      <c r="BB24" s="387"/>
      <c r="BC24" s="387"/>
      <c r="BE24" s="400">
        <v>9</v>
      </c>
      <c r="BF24" s="377">
        <v>9</v>
      </c>
      <c r="BG24" s="391">
        <f t="shared" si="1"/>
        <v>347</v>
      </c>
      <c r="BH24" s="391">
        <f t="shared" si="1"/>
        <v>363</v>
      </c>
      <c r="BI24" s="378"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85"/>
      <c r="C25" s="586"/>
      <c r="D25" s="586"/>
      <c r="E25" s="586"/>
      <c r="F25" s="586"/>
      <c r="G25" s="586"/>
      <c r="H25" s="586"/>
      <c r="I25" s="587"/>
      <c r="J25" s="585"/>
      <c r="K25" s="586"/>
      <c r="L25" s="586"/>
      <c r="M25" s="586"/>
      <c r="N25" s="589"/>
      <c r="O25" s="114"/>
      <c r="P25" s="11" t="s">
        <v>7</v>
      </c>
      <c r="Q25" s="23"/>
      <c r="R25" s="11" t="s">
        <v>8</v>
      </c>
      <c r="S25" s="115"/>
      <c r="T25" s="596" t="s">
        <v>28</v>
      </c>
      <c r="U25" s="596"/>
      <c r="V25" s="570"/>
      <c r="W25" s="571"/>
      <c r="X25" s="571"/>
      <c r="Y25" s="572"/>
      <c r="Z25" s="570"/>
      <c r="AA25" s="571"/>
      <c r="AB25" s="571"/>
      <c r="AC25" s="571"/>
      <c r="AD25" s="573"/>
      <c r="AE25" s="574"/>
      <c r="AF25" s="574"/>
      <c r="AG25" s="575"/>
      <c r="AH25" s="576">
        <f>IF(V24="賃金で算定",0,V25+Z25-AD25)</f>
        <v>0</v>
      </c>
      <c r="AI25" s="576"/>
      <c r="AJ25" s="576"/>
      <c r="AK25" s="577"/>
      <c r="AL25" s="578">
        <f>IF(V24="賃金で算定","賃金で算定",IF(OR(V25=0,$F$26="",AV24=""),0,IF(OR(LEFT($F$26,2)="31",LEFT($F$26,2)="34",LEFT($F$26,2)="36",LEFT($F$26,2)="37"),VLOOKUP($F$26,労務比率2,AX24,FALSE),VLOOKUP($F$26,労務比率,AX24,FALSE))))</f>
        <v>0</v>
      </c>
      <c r="AM25" s="579"/>
      <c r="AN25" s="580">
        <f>IF(V24="賃金で算定",0,INT(AH25*AL25/100))</f>
        <v>0</v>
      </c>
      <c r="AO25" s="581"/>
      <c r="AP25" s="581"/>
      <c r="AQ25" s="581"/>
      <c r="AR25" s="581"/>
      <c r="AS25" s="317"/>
      <c r="AV25" s="25"/>
      <c r="AW25" s="25"/>
      <c r="AY25" s="265">
        <f>AH25</f>
        <v>0</v>
      </c>
      <c r="AZ25" s="264">
        <f>IF(AV24&lt;=設定シート!C$101,AH25,IF(AND(AV24&gt;=設定シート!E$101,AV24&lt;=設定シート!G$101),AH25*105/108,AH25))</f>
        <v>0</v>
      </c>
      <c r="BA25" s="263"/>
      <c r="BB25" s="264">
        <f t="shared" ref="BB25" si="8">IF($AL25="賃金で算定",0,INT(AY25*$AL25/100))</f>
        <v>0</v>
      </c>
      <c r="BC25" s="264">
        <f>IF(AY25=AZ25,BB25,AZ25*$AL25/100)</f>
        <v>0</v>
      </c>
      <c r="BE25" s="400">
        <v>10</v>
      </c>
      <c r="BF25" s="377">
        <v>10</v>
      </c>
      <c r="BG25" s="391">
        <f t="shared" si="1"/>
        <v>388</v>
      </c>
      <c r="BH25" s="391">
        <f t="shared" si="1"/>
        <v>404</v>
      </c>
      <c r="BI25" s="378" t="str">
        <f ca="1">IF(COUNTA(INDIRECT(ADDRESS(BG25,2)):INDIRECT(ADDRESS(BH25,2)))&gt;0,COUNTA(INDIRECT(ADDRESS(BG25,2)):INDIRECT(ADDRESS(BH25,2))),"")</f>
        <v/>
      </c>
      <c r="BJ25" s="22"/>
      <c r="BL25" s="22">
        <f>IF(AY25=AZ25,0,1)</f>
        <v>0</v>
      </c>
      <c r="BM25" s="22" t="str">
        <f>IF(BL25=1,AL25,"")</f>
        <v/>
      </c>
    </row>
    <row r="26" spans="2:74" ht="18" customHeight="1">
      <c r="B26" s="491" t="s">
        <v>477</v>
      </c>
      <c r="C26" s="602"/>
      <c r="D26" s="602"/>
      <c r="E26" s="603"/>
      <c r="F26" s="610"/>
      <c r="G26" s="611"/>
      <c r="H26" s="611"/>
      <c r="I26" s="611"/>
      <c r="J26" s="611"/>
      <c r="K26" s="611"/>
      <c r="L26" s="611"/>
      <c r="M26" s="611"/>
      <c r="N26" s="612"/>
      <c r="O26" s="491" t="s">
        <v>385</v>
      </c>
      <c r="P26" s="602"/>
      <c r="Q26" s="602"/>
      <c r="R26" s="602"/>
      <c r="S26" s="602"/>
      <c r="T26" s="602"/>
      <c r="U26" s="603"/>
      <c r="V26" s="593">
        <f>AH26</f>
        <v>0</v>
      </c>
      <c r="W26" s="594"/>
      <c r="X26" s="594"/>
      <c r="Y26" s="595"/>
      <c r="Z26" s="395"/>
      <c r="AA26" s="396"/>
      <c r="AB26" s="396"/>
      <c r="AC26" s="394"/>
      <c r="AD26" s="395"/>
      <c r="AE26" s="396"/>
      <c r="AF26" s="396"/>
      <c r="AG26" s="394"/>
      <c r="AH26" s="593">
        <f>AH16+AH18+AH20+AH22+AH24</f>
        <v>0</v>
      </c>
      <c r="AI26" s="594"/>
      <c r="AJ26" s="594"/>
      <c r="AK26" s="595"/>
      <c r="AL26" s="364"/>
      <c r="AM26" s="366"/>
      <c r="AN26" s="593">
        <f>AN16+AN18+AN20+AN22+AN24</f>
        <v>0</v>
      </c>
      <c r="AO26" s="594"/>
      <c r="AP26" s="594"/>
      <c r="AQ26" s="594"/>
      <c r="AR26" s="594"/>
      <c r="AS26" s="398"/>
      <c r="AV26" s="22"/>
      <c r="AW26" s="22"/>
      <c r="AY26" s="386"/>
      <c r="AZ26" s="403"/>
      <c r="BA26" s="404">
        <f>BA16+BA18+BA20+BA22+BA24</f>
        <v>0</v>
      </c>
      <c r="BB26" s="388">
        <f>BB17+BB19+BB21+BB23+BB25</f>
        <v>0</v>
      </c>
      <c r="BC26" s="388">
        <f>SUMIF(BL17:BL25,0,BC17:BC25)+ROUNDDOWN(ROUNDDOWN(BL26*105/108,0)*BM26/100,0)</f>
        <v>0</v>
      </c>
      <c r="BE26" s="400">
        <v>11</v>
      </c>
      <c r="BF26" s="377">
        <v>11</v>
      </c>
      <c r="BG26" s="391">
        <f t="shared" si="1"/>
        <v>429</v>
      </c>
      <c r="BH26" s="391">
        <f t="shared" si="1"/>
        <v>445</v>
      </c>
      <c r="BI26" s="378"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604"/>
      <c r="C27" s="605"/>
      <c r="D27" s="605"/>
      <c r="E27" s="606"/>
      <c r="F27" s="613"/>
      <c r="G27" s="614"/>
      <c r="H27" s="614"/>
      <c r="I27" s="614"/>
      <c r="J27" s="614"/>
      <c r="K27" s="614"/>
      <c r="L27" s="614"/>
      <c r="M27" s="614"/>
      <c r="N27" s="615"/>
      <c r="O27" s="604"/>
      <c r="P27" s="605"/>
      <c r="Q27" s="605"/>
      <c r="R27" s="605"/>
      <c r="S27" s="605"/>
      <c r="T27" s="605"/>
      <c r="U27" s="606"/>
      <c r="V27" s="597">
        <f>V17+V19+V21+V23+V25-V26</f>
        <v>0</v>
      </c>
      <c r="W27" s="600"/>
      <c r="X27" s="600"/>
      <c r="Y27" s="618"/>
      <c r="Z27" s="597">
        <f>Z17+Z19+Z21+Z23+Z25</f>
        <v>0</v>
      </c>
      <c r="AA27" s="598"/>
      <c r="AB27" s="598"/>
      <c r="AC27" s="599"/>
      <c r="AD27" s="597">
        <f>AD17+AD19+AD21+AD23+AD25</f>
        <v>0</v>
      </c>
      <c r="AE27" s="598"/>
      <c r="AF27" s="598"/>
      <c r="AG27" s="599"/>
      <c r="AH27" s="597">
        <f>AY27</f>
        <v>0</v>
      </c>
      <c r="AI27" s="576"/>
      <c r="AJ27" s="576"/>
      <c r="AK27" s="576"/>
      <c r="AL27" s="368"/>
      <c r="AM27" s="369"/>
      <c r="AN27" s="597">
        <f>BB27</f>
        <v>0</v>
      </c>
      <c r="AO27" s="600"/>
      <c r="AP27" s="600"/>
      <c r="AQ27" s="600"/>
      <c r="AR27" s="600"/>
      <c r="AS27" s="370"/>
      <c r="AV27" s="22"/>
      <c r="AW27" s="22"/>
      <c r="AY27" s="405">
        <f>AY17+AY19+AY21+AY23+AY25</f>
        <v>0</v>
      </c>
      <c r="AZ27" s="406"/>
      <c r="BA27" s="406"/>
      <c r="BB27" s="407">
        <f>BB26</f>
        <v>0</v>
      </c>
      <c r="BC27" s="408"/>
      <c r="BE27" s="409">
        <v>12</v>
      </c>
      <c r="BF27" s="377">
        <v>12</v>
      </c>
      <c r="BG27" s="391">
        <f>BG26+$BJ$14</f>
        <v>470</v>
      </c>
      <c r="BH27" s="391">
        <f>BH26+$BJ$14</f>
        <v>486</v>
      </c>
      <c r="BI27" s="378" t="str">
        <f ca="1">IF(COUNTA(INDIRECT(ADDRESS(BG27,2)):INDIRECT(ADDRESS(BH27,2)))&gt;0,COUNTA(INDIRECT(ADDRESS(BG27,2)):INDIRECT(ADDRESS(BH27,2))),"")</f>
        <v/>
      </c>
      <c r="BJ27" s="22"/>
    </row>
    <row r="28" spans="2:74" ht="18" customHeight="1">
      <c r="B28" s="607"/>
      <c r="C28" s="608"/>
      <c r="D28" s="608"/>
      <c r="E28" s="609"/>
      <c r="F28" s="616"/>
      <c r="G28" s="616"/>
      <c r="H28" s="616"/>
      <c r="I28" s="616"/>
      <c r="J28" s="616"/>
      <c r="K28" s="616"/>
      <c r="L28" s="616"/>
      <c r="M28" s="616"/>
      <c r="N28" s="617"/>
      <c r="O28" s="607"/>
      <c r="P28" s="608"/>
      <c r="Q28" s="608"/>
      <c r="R28" s="608"/>
      <c r="S28" s="608"/>
      <c r="T28" s="608"/>
      <c r="U28" s="609"/>
      <c r="V28" s="580"/>
      <c r="W28" s="581"/>
      <c r="X28" s="581"/>
      <c r="Y28" s="581"/>
      <c r="Z28" s="580"/>
      <c r="AA28" s="581"/>
      <c r="AB28" s="581"/>
      <c r="AC28" s="581"/>
      <c r="AD28" s="580"/>
      <c r="AE28" s="581"/>
      <c r="AF28" s="581"/>
      <c r="AG28" s="581"/>
      <c r="AH28" s="580">
        <f>AZ28</f>
        <v>0</v>
      </c>
      <c r="AI28" s="581"/>
      <c r="AJ28" s="581"/>
      <c r="AK28" s="601"/>
      <c r="AL28" s="318"/>
      <c r="AM28" s="319"/>
      <c r="AN28" s="580">
        <f>BC28</f>
        <v>0</v>
      </c>
      <c r="AO28" s="581"/>
      <c r="AP28" s="581"/>
      <c r="AQ28" s="581"/>
      <c r="AR28" s="581"/>
      <c r="AS28" s="317"/>
      <c r="AU28" s="116"/>
      <c r="AV28" s="22"/>
      <c r="AW28" s="22"/>
      <c r="AY28" s="267"/>
      <c r="AZ28" s="268">
        <f>IF(AZ17+AZ19+AZ21+AZ23+AZ25=AY27,0,ROUNDDOWN(AZ17+AZ19+AZ21+AZ23+AZ25,0))</f>
        <v>0</v>
      </c>
      <c r="BA28" s="266"/>
      <c r="BB28" s="266"/>
      <c r="BC28" s="268">
        <f>IF(BC26=BB27,0,BC26)</f>
        <v>0</v>
      </c>
      <c r="BF28" s="377">
        <v>13</v>
      </c>
      <c r="BG28" s="391">
        <f t="shared" si="1"/>
        <v>511</v>
      </c>
      <c r="BH28" s="391">
        <f t="shared" si="1"/>
        <v>527</v>
      </c>
      <c r="BI28" s="378" t="str">
        <f ca="1">IF(COUNTA(INDIRECT(ADDRESS(BG28,2)):INDIRECT(ADDRESS(BH28,2)))&gt;0,COUNTA(INDIRECT(ADDRESS(BG28,2)):INDIRECT(ADDRESS(BH28,2))),"")</f>
        <v/>
      </c>
      <c r="BJ28" s="22"/>
    </row>
    <row r="29" spans="2:74" ht="15.7" customHeight="1">
      <c r="D29" s="2" t="s">
        <v>29</v>
      </c>
      <c r="AD29" s="1" t="str">
        <f>IF(AND($F26="",$V26+$V27&gt;0),"事業の種類を選択してください。","")</f>
        <v/>
      </c>
      <c r="AN29" s="481">
        <f>IF(AN26=0,0,AN26+IF(AN28=0,AN27,AN28))</f>
        <v>0</v>
      </c>
      <c r="AO29" s="481"/>
      <c r="AP29" s="481"/>
      <c r="AQ29" s="481"/>
      <c r="AR29" s="481"/>
      <c r="BF29" s="377">
        <v>14</v>
      </c>
      <c r="BG29" s="391">
        <f t="shared" si="1"/>
        <v>552</v>
      </c>
      <c r="BH29" s="391">
        <f t="shared" si="1"/>
        <v>568</v>
      </c>
      <c r="BI29" s="378" t="str">
        <f ca="1">IF(COUNTA(INDIRECT(ADDRESS(BG29,2)):INDIRECT(ADDRESS(BH29,2)))&gt;0,COUNTA(INDIRECT(ADDRESS(BG29,2)):INDIRECT(ADDRESS(BH29,2))),"")</f>
        <v/>
      </c>
      <c r="BJ29" s="22"/>
    </row>
    <row r="30" spans="2:74" ht="15" customHeight="1">
      <c r="AG30" s="9"/>
      <c r="AI30" s="10" t="s">
        <v>479</v>
      </c>
      <c r="AJ30" s="625"/>
      <c r="AK30" s="625"/>
      <c r="AL30" s="625"/>
      <c r="AM30" s="596" t="s">
        <v>286</v>
      </c>
      <c r="AN30" s="596"/>
      <c r="AO30" s="626"/>
      <c r="AP30" s="626"/>
      <c r="AQ30" s="626"/>
      <c r="AR30" s="626"/>
      <c r="AS30" s="11" t="s">
        <v>452</v>
      </c>
      <c r="AV30" s="24"/>
      <c r="BF30" s="377">
        <v>15</v>
      </c>
      <c r="BG30" s="391">
        <f t="shared" si="1"/>
        <v>593</v>
      </c>
      <c r="BH30" s="391">
        <f t="shared" si="1"/>
        <v>609</v>
      </c>
      <c r="BI30" s="378" t="str">
        <f ca="1">IF(COUNTA(INDIRECT(ADDRESS(BG30,2)):INDIRECT(ADDRESS(BH30,2)))&gt;0,COUNTA(INDIRECT(ADDRESS(BG30,2)):INDIRECT(ADDRESS(BH30,2))),"")</f>
        <v/>
      </c>
      <c r="BJ30" s="22"/>
    </row>
    <row r="31" spans="2:74" ht="15" customHeight="1">
      <c r="D31" s="623"/>
      <c r="E31" s="623"/>
      <c r="F31" s="12" t="s">
        <v>7</v>
      </c>
      <c r="G31" s="623"/>
      <c r="H31" s="623"/>
      <c r="I31" s="12" t="s">
        <v>8</v>
      </c>
      <c r="J31" s="623"/>
      <c r="K31" s="623"/>
      <c r="L31" s="12" t="s">
        <v>30</v>
      </c>
      <c r="AG31" s="13"/>
      <c r="AI31" s="10" t="s">
        <v>499</v>
      </c>
      <c r="AJ31" s="626"/>
      <c r="AK31" s="626"/>
      <c r="AL31" s="11" t="s">
        <v>286</v>
      </c>
      <c r="AM31" s="626"/>
      <c r="AN31" s="626"/>
      <c r="AO31" s="11" t="s">
        <v>451</v>
      </c>
      <c r="AP31" s="626"/>
      <c r="AQ31" s="626"/>
      <c r="AR31" s="626"/>
      <c r="AS31" s="11" t="s">
        <v>452</v>
      </c>
      <c r="BF31" s="377">
        <v>16</v>
      </c>
      <c r="BG31" s="391">
        <f t="shared" si="1"/>
        <v>634</v>
      </c>
      <c r="BH31" s="391">
        <f t="shared" si="1"/>
        <v>650</v>
      </c>
      <c r="BI31" s="378" t="str">
        <f ca="1">IF(COUNTA(INDIRECT(ADDRESS(BG31,2)):INDIRECT(ADDRESS(BH31,2)))&gt;0,COUNTA(INDIRECT(ADDRESS(BG31,2)):INDIRECT(ADDRESS(BH31,2))),"")</f>
        <v/>
      </c>
      <c r="BJ31" s="22"/>
    </row>
    <row r="32" spans="2:74" ht="18" customHeight="1">
      <c r="D32" s="9"/>
      <c r="E32" s="9"/>
      <c r="F32" s="9"/>
      <c r="G32" s="9"/>
      <c r="AA32" s="619" t="s">
        <v>31</v>
      </c>
      <c r="AB32" s="619"/>
      <c r="AC32" s="620"/>
      <c r="AD32" s="620"/>
      <c r="AE32" s="620"/>
      <c r="AF32" s="620"/>
      <c r="AG32" s="620"/>
      <c r="AH32" s="620"/>
      <c r="AI32" s="620"/>
      <c r="AJ32" s="620"/>
      <c r="AK32" s="620"/>
      <c r="AL32" s="620"/>
      <c r="AM32" s="620"/>
      <c r="AN32" s="620"/>
      <c r="AO32" s="620"/>
      <c r="AP32" s="620"/>
      <c r="AQ32" s="620"/>
      <c r="AR32" s="620"/>
      <c r="AS32" s="620"/>
      <c r="BF32" s="377">
        <v>17</v>
      </c>
      <c r="BG32" s="391">
        <f t="shared" si="1"/>
        <v>675</v>
      </c>
      <c r="BH32" s="391">
        <f t="shared" si="1"/>
        <v>691</v>
      </c>
      <c r="BI32" s="378" t="str">
        <f ca="1">IF(COUNTA(INDIRECT(ADDRESS(BG32,2)):INDIRECT(ADDRESS(BH32,2)))&gt;0,COUNTA(INDIRECT(ADDRESS(BG32,2)):INDIRECT(ADDRESS(BH32,2))),"")</f>
        <v/>
      </c>
      <c r="BJ32" s="22"/>
    </row>
    <row r="33" spans="2:62" ht="15" customHeight="1">
      <c r="D33" s="9"/>
      <c r="E33" s="9"/>
      <c r="F33" s="9"/>
      <c r="G33" s="9"/>
      <c r="H33" s="3"/>
      <c r="X33" s="621" t="s">
        <v>32</v>
      </c>
      <c r="Y33" s="621"/>
      <c r="Z33" s="621"/>
      <c r="AA33" s="2"/>
      <c r="AB33" s="2"/>
      <c r="AC33" s="622"/>
      <c r="AD33" s="622"/>
      <c r="AE33" s="622"/>
      <c r="AF33" s="622"/>
      <c r="AG33" s="622"/>
      <c r="AH33" s="622"/>
      <c r="AI33" s="622"/>
      <c r="AJ33" s="622"/>
      <c r="AK33" s="622"/>
      <c r="AL33" s="622"/>
      <c r="AM33" s="622"/>
      <c r="AN33" s="622"/>
      <c r="AS33" s="14"/>
      <c r="BF33" s="377">
        <v>18</v>
      </c>
      <c r="BG33" s="391">
        <f t="shared" si="1"/>
        <v>716</v>
      </c>
      <c r="BH33" s="391">
        <f t="shared" si="1"/>
        <v>732</v>
      </c>
      <c r="BI33" s="378" t="str">
        <f ca="1">IF(COUNTA(INDIRECT(ADDRESS(BG33,2)):INDIRECT(ADDRESS(BH33,2)))&gt;0,COUNTA(INDIRECT(ADDRESS(BG33,2)):INDIRECT(ADDRESS(BH33,2))),"")</f>
        <v/>
      </c>
      <c r="BJ33" s="22"/>
    </row>
    <row r="34" spans="2:62" ht="15" customHeight="1">
      <c r="D34" s="623"/>
      <c r="E34" s="623"/>
      <c r="F34" s="623"/>
      <c r="G34" s="623"/>
      <c r="H34" s="12" t="s">
        <v>33</v>
      </c>
      <c r="I34" s="12"/>
      <c r="J34" s="12"/>
      <c r="K34" s="12"/>
      <c r="L34" s="12"/>
      <c r="M34" s="12"/>
      <c r="N34" s="12"/>
      <c r="O34" s="12"/>
      <c r="P34" s="12"/>
      <c r="Q34" s="12"/>
      <c r="R34" s="15"/>
      <c r="S34" s="12"/>
      <c r="Y34" s="9"/>
      <c r="Z34" s="9"/>
      <c r="AA34" s="619" t="s">
        <v>34</v>
      </c>
      <c r="AB34" s="619"/>
      <c r="AC34" s="624"/>
      <c r="AD34" s="624"/>
      <c r="AE34" s="624"/>
      <c r="AF34" s="624"/>
      <c r="AG34" s="624"/>
      <c r="AH34" s="624"/>
      <c r="AI34" s="624"/>
      <c r="AJ34" s="624"/>
      <c r="AK34" s="624"/>
      <c r="AL34" s="624"/>
      <c r="AM34" s="624"/>
      <c r="AN34" s="624"/>
      <c r="AO34" s="34"/>
      <c r="AP34" s="34"/>
      <c r="AQ34" s="34"/>
      <c r="AR34" s="34"/>
      <c r="AS34" s="316"/>
      <c r="BF34" s="377">
        <v>19</v>
      </c>
      <c r="BG34" s="391">
        <f t="shared" ref="BG34:BH45" si="9">BG33+$BJ$14</f>
        <v>757</v>
      </c>
      <c r="BH34" s="391">
        <f t="shared" si="9"/>
        <v>773</v>
      </c>
      <c r="BI34" s="378" t="str">
        <f ca="1">IF(COUNTA(INDIRECT(ADDRESS(BG34,2)):INDIRECT(ADDRESS(BH34,2)))&gt;0,COUNTA(INDIRECT(ADDRESS(BG34,2)):INDIRECT(ADDRESS(BH34,2))),"")</f>
        <v/>
      </c>
      <c r="BJ34" s="22"/>
    </row>
    <row r="35" spans="2:62" ht="15" customHeight="1">
      <c r="AC35" s="2"/>
      <c r="AD35" s="3" t="s">
        <v>482</v>
      </c>
      <c r="BF35" s="377">
        <v>20</v>
      </c>
      <c r="BG35" s="391">
        <f t="shared" si="9"/>
        <v>798</v>
      </c>
      <c r="BH35" s="391">
        <f t="shared" si="9"/>
        <v>814</v>
      </c>
      <c r="BI35" s="378" t="str">
        <f ca="1">IF(COUNTA(INDIRECT(ADDRESS(BG35,2)):INDIRECT(ADDRESS(BH35,2)))&gt;0,COUNTA(INDIRECT(ADDRESS(BG35,2)):INDIRECT(ADDRESS(BH35,2))),"")</f>
        <v/>
      </c>
      <c r="BJ35" s="22"/>
    </row>
    <row r="36" spans="2:62" ht="16.25" customHeight="1">
      <c r="D36" s="16" t="s">
        <v>35</v>
      </c>
      <c r="E36" s="16"/>
      <c r="F36" s="2"/>
      <c r="G36" s="2"/>
      <c r="H36" s="2"/>
      <c r="I36" s="2"/>
      <c r="J36" s="2"/>
      <c r="K36" s="2"/>
      <c r="L36" s="2"/>
      <c r="M36" s="2"/>
      <c r="N36" s="2"/>
      <c r="O36" s="2"/>
      <c r="P36" s="2"/>
      <c r="Q36" s="2"/>
      <c r="R36" s="2"/>
      <c r="S36" s="2"/>
      <c r="T36" s="2"/>
      <c r="U36" s="2"/>
      <c r="V36" s="2"/>
      <c r="W36" s="2"/>
      <c r="X36" s="2"/>
      <c r="AA36" s="631" t="s">
        <v>36</v>
      </c>
      <c r="AB36" s="632"/>
      <c r="AC36" s="637" t="s">
        <v>483</v>
      </c>
      <c r="AD36" s="638"/>
      <c r="AE36" s="638"/>
      <c r="AF36" s="638"/>
      <c r="AG36" s="638"/>
      <c r="AH36" s="639"/>
      <c r="AI36" s="17"/>
      <c r="AJ36" s="643" t="s">
        <v>500</v>
      </c>
      <c r="AK36" s="643"/>
      <c r="AL36" s="643"/>
      <c r="AM36" s="643"/>
      <c r="AN36" s="643"/>
      <c r="AO36" s="20"/>
      <c r="AP36" s="645" t="s">
        <v>485</v>
      </c>
      <c r="AQ36" s="646"/>
      <c r="AR36" s="646"/>
      <c r="AS36" s="647"/>
      <c r="BF36" s="377">
        <v>21</v>
      </c>
      <c r="BG36" s="391">
        <f t="shared" si="9"/>
        <v>839</v>
      </c>
      <c r="BH36" s="391">
        <f t="shared" si="9"/>
        <v>855</v>
      </c>
      <c r="BI36" s="378" t="str">
        <f ca="1">IF(COUNTA(INDIRECT(ADDRESS(BG36,2)):INDIRECT(ADDRESS(BH36,2)))&gt;0,COUNTA(INDIRECT(ADDRESS(BG36,2)):INDIRECT(ADDRESS(BH36,2))),"")</f>
        <v/>
      </c>
      <c r="BJ36" s="22"/>
    </row>
    <row r="37" spans="2:62" ht="16.25" customHeight="1">
      <c r="D37" s="371" t="s">
        <v>486</v>
      </c>
      <c r="E37" s="16"/>
      <c r="F37" s="2"/>
      <c r="G37" s="2"/>
      <c r="H37" s="2"/>
      <c r="I37" s="2"/>
      <c r="J37" s="2"/>
      <c r="K37" s="2"/>
      <c r="L37" s="2"/>
      <c r="M37" s="2"/>
      <c r="N37" s="2"/>
      <c r="O37" s="2"/>
      <c r="P37" s="2"/>
      <c r="Q37" s="2"/>
      <c r="R37" s="2"/>
      <c r="S37" s="2"/>
      <c r="T37" s="2"/>
      <c r="U37" s="2"/>
      <c r="V37" s="2"/>
      <c r="W37" s="2"/>
      <c r="X37" s="2"/>
      <c r="AA37" s="633"/>
      <c r="AB37" s="634"/>
      <c r="AC37" s="640"/>
      <c r="AD37" s="641"/>
      <c r="AE37" s="641"/>
      <c r="AF37" s="641"/>
      <c r="AG37" s="641"/>
      <c r="AH37" s="642"/>
      <c r="AI37" s="3"/>
      <c r="AJ37" s="644"/>
      <c r="AK37" s="644"/>
      <c r="AL37" s="644"/>
      <c r="AM37" s="644"/>
      <c r="AN37" s="644"/>
      <c r="AO37" s="19"/>
      <c r="AP37" s="648"/>
      <c r="AQ37" s="649"/>
      <c r="AR37" s="649"/>
      <c r="AS37" s="650"/>
      <c r="BF37" s="377">
        <v>22</v>
      </c>
      <c r="BG37" s="391">
        <f t="shared" si="9"/>
        <v>880</v>
      </c>
      <c r="BH37" s="391">
        <f t="shared" si="9"/>
        <v>896</v>
      </c>
      <c r="BI37" s="378" t="str">
        <f ca="1">IF(COUNTA(INDIRECT(ADDRESS(BG37,2)):INDIRECT(ADDRESS(BH37,2)))&gt;0,COUNTA(INDIRECT(ADDRESS(BG37,2)):INDIRECT(ADDRESS(BH37,2))),"")</f>
        <v/>
      </c>
      <c r="BJ37" s="22"/>
    </row>
    <row r="38" spans="2:62" ht="16.25" customHeight="1">
      <c r="D38" s="16" t="s">
        <v>501</v>
      </c>
      <c r="E38" s="16"/>
      <c r="F38" s="2"/>
      <c r="G38" s="2"/>
      <c r="H38" s="2"/>
      <c r="I38" s="2"/>
      <c r="J38" s="2"/>
      <c r="K38" s="2"/>
      <c r="L38" s="2"/>
      <c r="M38" s="2"/>
      <c r="N38" s="2"/>
      <c r="O38" s="2"/>
      <c r="P38" s="2"/>
      <c r="Q38" s="2"/>
      <c r="R38" s="2"/>
      <c r="S38" s="2"/>
      <c r="T38" s="2"/>
      <c r="U38" s="2"/>
      <c r="V38" s="2"/>
      <c r="W38" s="2"/>
      <c r="X38" s="2"/>
      <c r="AA38" s="633"/>
      <c r="AB38" s="634"/>
      <c r="AC38" s="669"/>
      <c r="AD38" s="670"/>
      <c r="AE38" s="670"/>
      <c r="AF38" s="670"/>
      <c r="AG38" s="670"/>
      <c r="AH38" s="671"/>
      <c r="AI38" s="651"/>
      <c r="AJ38" s="652"/>
      <c r="AK38" s="652"/>
      <c r="AL38" s="652"/>
      <c r="AM38" s="652"/>
      <c r="AN38" s="652"/>
      <c r="AO38" s="655"/>
      <c r="AP38" s="657"/>
      <c r="AQ38" s="658"/>
      <c r="AR38" s="658"/>
      <c r="AS38" s="659"/>
      <c r="BF38" s="377">
        <v>23</v>
      </c>
      <c r="BG38" s="391">
        <f t="shared" si="9"/>
        <v>921</v>
      </c>
      <c r="BH38" s="391">
        <f t="shared" si="9"/>
        <v>937</v>
      </c>
      <c r="BI38" s="378" t="str">
        <f ca="1">IF(COUNTA(INDIRECT(ADDRESS(BG38,2)):INDIRECT(ADDRESS(BH38,2)))&gt;0,COUNTA(INDIRECT(ADDRESS(BG38,2)):INDIRECT(ADDRESS(BH38,2))),"")</f>
        <v/>
      </c>
      <c r="BJ38" s="22"/>
    </row>
    <row r="39" spans="2:62" ht="16.25" customHeight="1">
      <c r="D39" s="18"/>
      <c r="E39" s="16"/>
      <c r="F39" s="2"/>
      <c r="G39" s="2"/>
      <c r="H39" s="2"/>
      <c r="I39" s="2"/>
      <c r="J39" s="2"/>
      <c r="K39" s="2"/>
      <c r="L39" s="2"/>
      <c r="M39" s="2"/>
      <c r="N39" s="2"/>
      <c r="O39" s="2"/>
      <c r="P39" s="2"/>
      <c r="Q39" s="2"/>
      <c r="R39" s="2"/>
      <c r="S39" s="2"/>
      <c r="T39" s="2"/>
      <c r="U39" s="2"/>
      <c r="V39" s="2"/>
      <c r="W39" s="2"/>
      <c r="X39" s="2"/>
      <c r="AA39" s="635"/>
      <c r="AB39" s="636"/>
      <c r="AC39" s="672"/>
      <c r="AD39" s="673"/>
      <c r="AE39" s="673"/>
      <c r="AF39" s="673"/>
      <c r="AG39" s="673"/>
      <c r="AH39" s="674"/>
      <c r="AI39" s="653"/>
      <c r="AJ39" s="654"/>
      <c r="AK39" s="654"/>
      <c r="AL39" s="654"/>
      <c r="AM39" s="654"/>
      <c r="AN39" s="654"/>
      <c r="AO39" s="656"/>
      <c r="AP39" s="660"/>
      <c r="AQ39" s="661"/>
      <c r="AR39" s="661"/>
      <c r="AS39" s="662"/>
      <c r="BF39" s="377">
        <v>24</v>
      </c>
      <c r="BG39" s="391">
        <f t="shared" si="9"/>
        <v>962</v>
      </c>
      <c r="BH39" s="391">
        <f t="shared" si="9"/>
        <v>978</v>
      </c>
      <c r="BI39" s="378" t="str">
        <f ca="1">IF(COUNTA(INDIRECT(ADDRESS(BG39,2)):INDIRECT(ADDRESS(BH39,2)))&gt;0,COUNTA(INDIRECT(ADDRESS(BG39,2)):INDIRECT(ADDRESS(BH39,2))),"")</f>
        <v/>
      </c>
      <c r="BJ39" s="22"/>
    </row>
    <row r="40" spans="2:62" ht="9.1" customHeight="1">
      <c r="D40" s="18"/>
      <c r="E40" s="16"/>
      <c r="F40" s="2"/>
      <c r="G40" s="2"/>
      <c r="H40" s="2"/>
      <c r="I40" s="2"/>
      <c r="J40" s="2"/>
      <c r="K40" s="2"/>
      <c r="L40" s="2"/>
      <c r="M40" s="2"/>
      <c r="N40" s="2"/>
      <c r="O40" s="2"/>
      <c r="P40" s="2"/>
      <c r="Q40" s="2"/>
      <c r="R40" s="2"/>
      <c r="S40" s="2"/>
      <c r="T40" s="2"/>
      <c r="U40" s="2"/>
      <c r="V40" s="2"/>
      <c r="W40" s="2"/>
      <c r="X40" s="2"/>
      <c r="AA40" s="35"/>
      <c r="AB40" s="35"/>
      <c r="AC40" s="322"/>
      <c r="AD40" s="322"/>
      <c r="AE40" s="322"/>
      <c r="AF40" s="322"/>
      <c r="AG40" s="322"/>
      <c r="AH40" s="322"/>
      <c r="AI40" s="322"/>
      <c r="AJ40" s="322"/>
      <c r="AK40" s="322"/>
      <c r="AL40" s="322"/>
      <c r="AM40" s="322"/>
      <c r="AN40" s="322"/>
      <c r="AO40" s="11"/>
      <c r="AP40" s="322"/>
      <c r="AQ40" s="36"/>
      <c r="AR40" s="36"/>
      <c r="AS40" s="36"/>
      <c r="BF40" s="377">
        <v>25</v>
      </c>
      <c r="BG40" s="391">
        <f t="shared" si="9"/>
        <v>1003</v>
      </c>
      <c r="BH40" s="391">
        <f t="shared" si="9"/>
        <v>1019</v>
      </c>
      <c r="BI40" s="378" t="str">
        <f ca="1">IF(COUNTA(INDIRECT(ADDRESS(BG40,2)):INDIRECT(ADDRESS(BH40,2)))&gt;0,COUNTA(INDIRECT(ADDRESS(BG40,2)):INDIRECT(ADDRESS(BH40,2))),"")</f>
        <v/>
      </c>
      <c r="BJ40" s="22"/>
    </row>
    <row r="41" spans="2:62" ht="9.1" customHeight="1">
      <c r="AQ41" s="37"/>
      <c r="AR41" s="37"/>
      <c r="AS41" s="37"/>
      <c r="BF41" s="377">
        <v>26</v>
      </c>
      <c r="BG41" s="391">
        <f t="shared" si="9"/>
        <v>1044</v>
      </c>
      <c r="BH41" s="391">
        <f t="shared" si="9"/>
        <v>1060</v>
      </c>
      <c r="BI41" s="378" t="str">
        <f ca="1">IF(COUNTA(INDIRECT(ADDRESS(BG41,2)):INDIRECT(ADDRESS(BH41,2)))&gt;0,COUNTA(INDIRECT(ADDRESS(BG41,2)):INDIRECT(ADDRESS(BH41,2))),"")</f>
        <v/>
      </c>
      <c r="BJ41" s="22"/>
    </row>
    <row r="42" spans="2:62" ht="7.5" customHeight="1">
      <c r="X42" s="3"/>
      <c r="Y42" s="3"/>
      <c r="BF42" s="377">
        <v>27</v>
      </c>
      <c r="BG42" s="391">
        <f t="shared" si="9"/>
        <v>1085</v>
      </c>
      <c r="BH42" s="391">
        <f t="shared" si="9"/>
        <v>1101</v>
      </c>
      <c r="BI42" s="378" t="str">
        <f ca="1">IF(COUNTA(INDIRECT(ADDRESS(BG42,2)):INDIRECT(ADDRESS(BH42,2)))&gt;0,COUNTA(INDIRECT(ADDRESS(BG42,2)):INDIRECT(ADDRESS(BH42,2))),"")</f>
        <v/>
      </c>
      <c r="BJ42" s="22"/>
    </row>
    <row r="43" spans="2:62" ht="10.55" customHeight="1">
      <c r="X43" s="3"/>
      <c r="Y43" s="3"/>
      <c r="BF43" s="377">
        <v>28</v>
      </c>
      <c r="BG43" s="391">
        <f t="shared" si="9"/>
        <v>1126</v>
      </c>
      <c r="BH43" s="391">
        <f t="shared" si="9"/>
        <v>1142</v>
      </c>
      <c r="BI43" s="378" t="str">
        <f ca="1">IF(COUNTA(INDIRECT(ADDRESS(BG43,2)):INDIRECT(ADDRESS(BH43,2)))&gt;0,COUNTA(INDIRECT(ADDRESS(BG43,2)):INDIRECT(ADDRESS(BH43,2))),"")</f>
        <v/>
      </c>
      <c r="BJ43" s="22"/>
    </row>
    <row r="44" spans="2:62" ht="5.2" customHeight="1">
      <c r="X44" s="3"/>
      <c r="Y44" s="3"/>
      <c r="BF44" s="377">
        <v>29</v>
      </c>
      <c r="BG44" s="391">
        <f t="shared" si="9"/>
        <v>1167</v>
      </c>
      <c r="BH44" s="391">
        <f t="shared" si="9"/>
        <v>1183</v>
      </c>
      <c r="BI44" s="378" t="str">
        <f ca="1">IF(COUNTA(INDIRECT(ADDRESS(BG44,2)):INDIRECT(ADDRESS(BH44,2)))&gt;0,COUNTA(INDIRECT(ADDRESS(BG44,2)):INDIRECT(ADDRESS(BH44,2))),"")</f>
        <v/>
      </c>
      <c r="BJ44" s="22"/>
    </row>
    <row r="45" spans="2:62" ht="5.2" customHeight="1" thickBot="1">
      <c r="X45" s="3"/>
      <c r="Y45" s="3"/>
      <c r="BF45" s="410">
        <v>30</v>
      </c>
      <c r="BG45" s="411">
        <f t="shared" si="9"/>
        <v>1208</v>
      </c>
      <c r="BH45" s="411">
        <f t="shared" si="9"/>
        <v>1224</v>
      </c>
      <c r="BI45" s="412" t="str">
        <f ca="1">IF(COUNTA(INDIRECT(ADDRESS(BG45,2)):INDIRECT(ADDRESS(BH45,2)))&gt;0,COUNTA(INDIRECT(ADDRESS(BG45,2)):INDIRECT(ADDRESS(BH45,2))),"")</f>
        <v/>
      </c>
      <c r="BJ45" s="22"/>
    </row>
    <row r="46" spans="2:62" ht="5.2" customHeight="1">
      <c r="X46" s="3"/>
      <c r="Y46" s="3"/>
      <c r="BJ46" s="22"/>
    </row>
    <row r="47" spans="2:62" ht="5.2" customHeight="1">
      <c r="X47" s="3"/>
      <c r="Y47" s="3"/>
    </row>
    <row r="48" spans="2:62" ht="17.3" customHeight="1">
      <c r="B48" s="2" t="s">
        <v>42</v>
      </c>
      <c r="S48" s="9"/>
      <c r="T48" s="9"/>
      <c r="U48" s="9"/>
      <c r="V48" s="9"/>
      <c r="W48" s="9"/>
      <c r="AL48" s="26"/>
    </row>
    <row r="49" spans="2:74" ht="12.85" customHeight="1">
      <c r="M49" s="27"/>
      <c r="N49" s="27"/>
      <c r="O49" s="27"/>
      <c r="P49" s="27"/>
      <c r="Q49" s="27"/>
      <c r="R49" s="27"/>
      <c r="S49" s="27"/>
      <c r="T49" s="28"/>
      <c r="U49" s="28"/>
      <c r="V49" s="28"/>
      <c r="W49" s="28"/>
      <c r="X49" s="28"/>
      <c r="Y49" s="28"/>
      <c r="Z49" s="28"/>
      <c r="AA49" s="27"/>
      <c r="AB49" s="27"/>
      <c r="AC49" s="27"/>
      <c r="AL49" s="26"/>
      <c r="AM49" s="473" t="s">
        <v>502</v>
      </c>
      <c r="AN49" s="474"/>
      <c r="AO49" s="474"/>
      <c r="AP49" s="475"/>
      <c r="AZ49" s="1"/>
    </row>
    <row r="50" spans="2:74" ht="12.85" customHeight="1">
      <c r="M50" s="27"/>
      <c r="N50" s="27"/>
      <c r="O50" s="27"/>
      <c r="P50" s="27"/>
      <c r="Q50" s="27"/>
      <c r="R50" s="27"/>
      <c r="S50" s="27"/>
      <c r="T50" s="28"/>
      <c r="U50" s="28"/>
      <c r="V50" s="28"/>
      <c r="W50" s="28"/>
      <c r="X50" s="28"/>
      <c r="Y50" s="28"/>
      <c r="Z50" s="28"/>
      <c r="AA50" s="27"/>
      <c r="AB50" s="27"/>
      <c r="AC50" s="27"/>
      <c r="AL50" s="26"/>
      <c r="AM50" s="476"/>
      <c r="AN50" s="477"/>
      <c r="AO50" s="477"/>
      <c r="AP50" s="478"/>
    </row>
    <row r="51" spans="2:74" ht="12.85" customHeight="1">
      <c r="M51" s="27"/>
      <c r="N51" s="27"/>
      <c r="O51" s="27"/>
      <c r="P51" s="27"/>
      <c r="Q51" s="27"/>
      <c r="R51" s="27"/>
      <c r="S51" s="27"/>
      <c r="T51" s="27"/>
      <c r="U51" s="27"/>
      <c r="V51" s="27"/>
      <c r="W51" s="27"/>
      <c r="X51" s="27"/>
      <c r="Y51" s="27"/>
      <c r="Z51" s="27"/>
      <c r="AA51" s="27"/>
      <c r="AB51" s="27"/>
      <c r="AC51" s="27"/>
      <c r="AL51" s="26"/>
      <c r="AM51" s="324"/>
      <c r="AN51" s="324"/>
    </row>
    <row r="52" spans="2:74" ht="6.1" customHeight="1">
      <c r="M52" s="27"/>
      <c r="N52" s="27"/>
      <c r="O52" s="27"/>
      <c r="P52" s="27"/>
      <c r="Q52" s="27"/>
      <c r="R52" s="27"/>
      <c r="S52" s="27"/>
      <c r="T52" s="27"/>
      <c r="U52" s="27"/>
      <c r="V52" s="27"/>
      <c r="W52" s="27"/>
      <c r="X52" s="27"/>
      <c r="Y52" s="27"/>
      <c r="Z52" s="27"/>
      <c r="AA52" s="27"/>
      <c r="AB52" s="27"/>
      <c r="AC52" s="27"/>
      <c r="AL52" s="26"/>
      <c r="AM52" s="26"/>
    </row>
    <row r="53" spans="2:74" ht="12.85" customHeight="1">
      <c r="B53" s="487" t="s">
        <v>9</v>
      </c>
      <c r="C53" s="488"/>
      <c r="D53" s="488"/>
      <c r="E53" s="488"/>
      <c r="F53" s="488"/>
      <c r="G53" s="488"/>
      <c r="H53" s="488"/>
      <c r="I53" s="488"/>
      <c r="J53" s="492" t="s">
        <v>17</v>
      </c>
      <c r="K53" s="492"/>
      <c r="L53" s="350" t="s">
        <v>10</v>
      </c>
      <c r="M53" s="492" t="s">
        <v>18</v>
      </c>
      <c r="N53" s="492"/>
      <c r="O53" s="493" t="s">
        <v>19</v>
      </c>
      <c r="P53" s="492"/>
      <c r="Q53" s="492"/>
      <c r="R53" s="492"/>
      <c r="S53" s="492"/>
      <c r="T53" s="492"/>
      <c r="U53" s="492" t="s">
        <v>20</v>
      </c>
      <c r="V53" s="492"/>
      <c r="W53" s="492"/>
      <c r="AD53" s="11"/>
      <c r="AE53" s="11"/>
      <c r="AF53" s="11"/>
      <c r="AG53" s="11"/>
      <c r="AH53" s="11"/>
      <c r="AI53" s="11"/>
      <c r="AJ53" s="11"/>
      <c r="AL53" s="627">
        <f>$AL$9</f>
        <v>0</v>
      </c>
      <c r="AM53" s="495"/>
      <c r="AN53" s="562" t="s">
        <v>11</v>
      </c>
      <c r="AO53" s="562"/>
      <c r="AP53" s="495">
        <v>2</v>
      </c>
      <c r="AQ53" s="495"/>
      <c r="AR53" s="562" t="s">
        <v>12</v>
      </c>
      <c r="AS53" s="565"/>
    </row>
    <row r="54" spans="2:74" ht="13.9" customHeight="1">
      <c r="B54" s="488"/>
      <c r="C54" s="488"/>
      <c r="D54" s="488"/>
      <c r="E54" s="488"/>
      <c r="F54" s="488"/>
      <c r="G54" s="488"/>
      <c r="H54" s="488"/>
      <c r="I54" s="488"/>
      <c r="J54" s="675">
        <f>$J$10</f>
        <v>0</v>
      </c>
      <c r="K54" s="663">
        <f>$K$10</f>
        <v>0</v>
      </c>
      <c r="L54" s="677">
        <f>$L$10</f>
        <v>0</v>
      </c>
      <c r="M54" s="666">
        <f>$M$10</f>
        <v>0</v>
      </c>
      <c r="N54" s="663">
        <f>$N$10</f>
        <v>0</v>
      </c>
      <c r="O54" s="666">
        <f>$O$10</f>
        <v>0</v>
      </c>
      <c r="P54" s="628">
        <f>$P$10</f>
        <v>0</v>
      </c>
      <c r="Q54" s="628">
        <f>$Q$10</f>
        <v>0</v>
      </c>
      <c r="R54" s="628">
        <f>$R$10</f>
        <v>0</v>
      </c>
      <c r="S54" s="628">
        <f>$S$10</f>
        <v>0</v>
      </c>
      <c r="T54" s="663">
        <f>$T$10</f>
        <v>0</v>
      </c>
      <c r="U54" s="666">
        <f>$U$10</f>
        <v>0</v>
      </c>
      <c r="V54" s="628">
        <f>$V$10</f>
        <v>0</v>
      </c>
      <c r="W54" s="663">
        <f>$W$10</f>
        <v>0</v>
      </c>
      <c r="AD54" s="11"/>
      <c r="AE54" s="11"/>
      <c r="AF54" s="11"/>
      <c r="AG54" s="11"/>
      <c r="AH54" s="11"/>
      <c r="AI54" s="11"/>
      <c r="AJ54" s="11"/>
      <c r="AL54" s="496"/>
      <c r="AM54" s="497"/>
      <c r="AN54" s="563"/>
      <c r="AO54" s="563"/>
      <c r="AP54" s="497"/>
      <c r="AQ54" s="497"/>
      <c r="AR54" s="563"/>
      <c r="AS54" s="566"/>
    </row>
    <row r="55" spans="2:74" ht="9.1" customHeight="1">
      <c r="B55" s="488"/>
      <c r="C55" s="488"/>
      <c r="D55" s="488"/>
      <c r="E55" s="488"/>
      <c r="F55" s="488"/>
      <c r="G55" s="488"/>
      <c r="H55" s="488"/>
      <c r="I55" s="488"/>
      <c r="J55" s="676"/>
      <c r="K55" s="664"/>
      <c r="L55" s="678"/>
      <c r="M55" s="667"/>
      <c r="N55" s="664"/>
      <c r="O55" s="667"/>
      <c r="P55" s="629"/>
      <c r="Q55" s="629"/>
      <c r="R55" s="629"/>
      <c r="S55" s="629"/>
      <c r="T55" s="664"/>
      <c r="U55" s="667"/>
      <c r="V55" s="629"/>
      <c r="W55" s="664"/>
      <c r="AD55" s="11"/>
      <c r="AE55" s="11"/>
      <c r="AF55" s="11"/>
      <c r="AG55" s="11"/>
      <c r="AH55" s="11"/>
      <c r="AI55" s="11"/>
      <c r="AJ55" s="11"/>
      <c r="AL55" s="498"/>
      <c r="AM55" s="499"/>
      <c r="AN55" s="564"/>
      <c r="AO55" s="564"/>
      <c r="AP55" s="499"/>
      <c r="AQ55" s="499"/>
      <c r="AR55" s="564"/>
      <c r="AS55" s="567"/>
    </row>
    <row r="56" spans="2:74" ht="6.1" customHeight="1">
      <c r="B56" s="490"/>
      <c r="C56" s="490"/>
      <c r="D56" s="490"/>
      <c r="E56" s="490"/>
      <c r="F56" s="490"/>
      <c r="G56" s="490"/>
      <c r="H56" s="490"/>
      <c r="I56" s="490"/>
      <c r="J56" s="676"/>
      <c r="K56" s="665"/>
      <c r="L56" s="679"/>
      <c r="M56" s="668"/>
      <c r="N56" s="665"/>
      <c r="O56" s="668"/>
      <c r="P56" s="630"/>
      <c r="Q56" s="630"/>
      <c r="R56" s="630"/>
      <c r="S56" s="630"/>
      <c r="T56" s="665"/>
      <c r="U56" s="668"/>
      <c r="V56" s="630"/>
      <c r="W56" s="665"/>
    </row>
    <row r="57" spans="2:74" ht="15" customHeight="1">
      <c r="B57" s="541" t="s">
        <v>43</v>
      </c>
      <c r="C57" s="542"/>
      <c r="D57" s="542"/>
      <c r="E57" s="542"/>
      <c r="F57" s="542"/>
      <c r="G57" s="542"/>
      <c r="H57" s="542"/>
      <c r="I57" s="543"/>
      <c r="J57" s="541" t="s">
        <v>13</v>
      </c>
      <c r="K57" s="542"/>
      <c r="L57" s="542"/>
      <c r="M57" s="542"/>
      <c r="N57" s="550"/>
      <c r="O57" s="553" t="s">
        <v>44</v>
      </c>
      <c r="P57" s="542"/>
      <c r="Q57" s="542"/>
      <c r="R57" s="542"/>
      <c r="S57" s="542"/>
      <c r="T57" s="542"/>
      <c r="U57" s="543"/>
      <c r="V57" s="351" t="s">
        <v>488</v>
      </c>
      <c r="W57" s="352"/>
      <c r="X57" s="352"/>
      <c r="Y57" s="556" t="s">
        <v>503</v>
      </c>
      <c r="Z57" s="556"/>
      <c r="AA57" s="556"/>
      <c r="AB57" s="556"/>
      <c r="AC57" s="556"/>
      <c r="AD57" s="556"/>
      <c r="AE57" s="556"/>
      <c r="AF57" s="556"/>
      <c r="AG57" s="556"/>
      <c r="AH57" s="556"/>
      <c r="AI57" s="352"/>
      <c r="AJ57" s="352"/>
      <c r="AK57" s="353"/>
      <c r="AL57" s="680" t="s">
        <v>339</v>
      </c>
      <c r="AM57" s="680"/>
      <c r="AN57" s="557" t="s">
        <v>490</v>
      </c>
      <c r="AO57" s="557"/>
      <c r="AP57" s="557"/>
      <c r="AQ57" s="557"/>
      <c r="AR57" s="557"/>
      <c r="AS57" s="558"/>
    </row>
    <row r="58" spans="2:74" ht="13.9" customHeight="1">
      <c r="B58" s="544"/>
      <c r="C58" s="545"/>
      <c r="D58" s="545"/>
      <c r="E58" s="545"/>
      <c r="F58" s="545"/>
      <c r="G58" s="545"/>
      <c r="H58" s="545"/>
      <c r="I58" s="546"/>
      <c r="J58" s="544"/>
      <c r="K58" s="545"/>
      <c r="L58" s="545"/>
      <c r="M58" s="545"/>
      <c r="N58" s="551"/>
      <c r="O58" s="554"/>
      <c r="P58" s="545"/>
      <c r="Q58" s="545"/>
      <c r="R58" s="545"/>
      <c r="S58" s="545"/>
      <c r="T58" s="545"/>
      <c r="U58" s="546"/>
      <c r="V58" s="504" t="s">
        <v>14</v>
      </c>
      <c r="W58" s="505"/>
      <c r="X58" s="505"/>
      <c r="Y58" s="506"/>
      <c r="Z58" s="510" t="s">
        <v>23</v>
      </c>
      <c r="AA58" s="511"/>
      <c r="AB58" s="511"/>
      <c r="AC58" s="512"/>
      <c r="AD58" s="516" t="s">
        <v>24</v>
      </c>
      <c r="AE58" s="517"/>
      <c r="AF58" s="517"/>
      <c r="AG58" s="518"/>
      <c r="AH58" s="522" t="s">
        <v>125</v>
      </c>
      <c r="AI58" s="523"/>
      <c r="AJ58" s="523"/>
      <c r="AK58" s="524"/>
      <c r="AL58" s="681" t="s">
        <v>340</v>
      </c>
      <c r="AM58" s="681"/>
      <c r="AN58" s="532" t="s">
        <v>26</v>
      </c>
      <c r="AO58" s="533"/>
      <c r="AP58" s="533"/>
      <c r="AQ58" s="533"/>
      <c r="AR58" s="534"/>
      <c r="AS58" s="535"/>
      <c r="AY58" s="375" t="s">
        <v>366</v>
      </c>
      <c r="AZ58" s="375" t="s">
        <v>366</v>
      </c>
      <c r="BA58" s="375" t="s">
        <v>364</v>
      </c>
      <c r="BB58" s="536" t="s">
        <v>365</v>
      </c>
      <c r="BC58" s="537"/>
    </row>
    <row r="59" spans="2:74" ht="13.9" customHeight="1">
      <c r="B59" s="547"/>
      <c r="C59" s="548"/>
      <c r="D59" s="548"/>
      <c r="E59" s="548"/>
      <c r="F59" s="548"/>
      <c r="G59" s="548"/>
      <c r="H59" s="548"/>
      <c r="I59" s="549"/>
      <c r="J59" s="547"/>
      <c r="K59" s="548"/>
      <c r="L59" s="548"/>
      <c r="M59" s="548"/>
      <c r="N59" s="552"/>
      <c r="O59" s="555"/>
      <c r="P59" s="548"/>
      <c r="Q59" s="548"/>
      <c r="R59" s="548"/>
      <c r="S59" s="548"/>
      <c r="T59" s="548"/>
      <c r="U59" s="549"/>
      <c r="V59" s="507"/>
      <c r="W59" s="508"/>
      <c r="X59" s="508"/>
      <c r="Y59" s="509"/>
      <c r="Z59" s="513"/>
      <c r="AA59" s="514"/>
      <c r="AB59" s="514"/>
      <c r="AC59" s="515"/>
      <c r="AD59" s="519"/>
      <c r="AE59" s="520"/>
      <c r="AF59" s="520"/>
      <c r="AG59" s="521"/>
      <c r="AH59" s="525"/>
      <c r="AI59" s="526"/>
      <c r="AJ59" s="526"/>
      <c r="AK59" s="527"/>
      <c r="AL59" s="682"/>
      <c r="AM59" s="682"/>
      <c r="AN59" s="538"/>
      <c r="AO59" s="538"/>
      <c r="AP59" s="538"/>
      <c r="AQ59" s="538"/>
      <c r="AR59" s="538"/>
      <c r="AS59" s="539"/>
      <c r="AY59" s="262"/>
      <c r="AZ59" s="263" t="s">
        <v>360</v>
      </c>
      <c r="BA59" s="263" t="s">
        <v>363</v>
      </c>
      <c r="BB59" s="376" t="s">
        <v>361</v>
      </c>
      <c r="BC59" s="263" t="s">
        <v>360</v>
      </c>
      <c r="BL59" s="22" t="s">
        <v>371</v>
      </c>
      <c r="BM59" s="22" t="s">
        <v>198</v>
      </c>
    </row>
    <row r="60" spans="2:74" ht="18" customHeight="1">
      <c r="B60" s="582"/>
      <c r="C60" s="583"/>
      <c r="D60" s="583"/>
      <c r="E60" s="583"/>
      <c r="F60" s="583"/>
      <c r="G60" s="583"/>
      <c r="H60" s="583"/>
      <c r="I60" s="584"/>
      <c r="J60" s="582"/>
      <c r="K60" s="583"/>
      <c r="L60" s="583"/>
      <c r="M60" s="583"/>
      <c r="N60" s="588"/>
      <c r="O60" s="379"/>
      <c r="P60" s="357" t="s">
        <v>38</v>
      </c>
      <c r="Q60" s="380"/>
      <c r="R60" s="357" t="s">
        <v>8</v>
      </c>
      <c r="S60" s="381"/>
      <c r="T60" s="590" t="s">
        <v>510</v>
      </c>
      <c r="U60" s="590"/>
      <c r="V60" s="591"/>
      <c r="W60" s="592"/>
      <c r="X60" s="592"/>
      <c r="Y60" s="413" t="s">
        <v>15</v>
      </c>
      <c r="Z60" s="414"/>
      <c r="AA60" s="415"/>
      <c r="AB60" s="415"/>
      <c r="AC60" s="416" t="s">
        <v>15</v>
      </c>
      <c r="AD60" s="414"/>
      <c r="AE60" s="415"/>
      <c r="AF60" s="415"/>
      <c r="AG60" s="417" t="s">
        <v>15</v>
      </c>
      <c r="AH60" s="593">
        <f>IF(V60="賃金で算定",V61+Z61-AD61,0)</f>
        <v>0</v>
      </c>
      <c r="AI60" s="594"/>
      <c r="AJ60" s="594"/>
      <c r="AK60" s="595"/>
      <c r="AL60" s="359"/>
      <c r="AM60" s="362"/>
      <c r="AN60" s="479"/>
      <c r="AO60" s="480"/>
      <c r="AP60" s="480"/>
      <c r="AQ60" s="480"/>
      <c r="AR60" s="480"/>
      <c r="AS60" s="417" t="s">
        <v>15</v>
      </c>
      <c r="AV60" s="24" t="str">
        <f>IF(OR(O60="",Q60=""),"", IF(O60&lt;20,DATE(O60+118,Q60,IF(S60="",1,S60)),DATE(O60+88,Q60,IF(S60="",1,S60))))</f>
        <v/>
      </c>
      <c r="AW60" s="442" t="str">
        <f>IF(AV60&lt;=設定シート!C$15,"昔",IF(OR(LEFT($F$78,2)="31",LEFT($F$78,2)="34",LEFT($F$78,2)="36",LEFT($F$78,2)="37"),IF(AV60&lt;=設定シート!E$23,"1",IF(AV60&lt;=設定シート!G$23,"2",IF(AV60&lt;=設定シート!M$23,"3","4"))),IF(AV60&lt;=設定シート!E$15,"1",IF(AV60&lt;=設定シート!G$15,"2","3"))))</f>
        <v>3</v>
      </c>
      <c r="AX60" s="443">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386"/>
      <c r="AZ60" s="387"/>
      <c r="BA60" s="388">
        <f>AN60</f>
        <v>0</v>
      </c>
      <c r="BB60" s="387"/>
      <c r="BC60" s="387"/>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585"/>
      <c r="C61" s="586"/>
      <c r="D61" s="586"/>
      <c r="E61" s="586"/>
      <c r="F61" s="586"/>
      <c r="G61" s="586"/>
      <c r="H61" s="586"/>
      <c r="I61" s="587"/>
      <c r="J61" s="585"/>
      <c r="K61" s="586"/>
      <c r="L61" s="586"/>
      <c r="M61" s="586"/>
      <c r="N61" s="589"/>
      <c r="O61" s="114"/>
      <c r="P61" s="11" t="s">
        <v>7</v>
      </c>
      <c r="Q61" s="23"/>
      <c r="R61" s="11" t="s">
        <v>8</v>
      </c>
      <c r="S61" s="115"/>
      <c r="T61" s="596" t="s">
        <v>28</v>
      </c>
      <c r="U61" s="596"/>
      <c r="V61" s="570"/>
      <c r="W61" s="571"/>
      <c r="X61" s="571"/>
      <c r="Y61" s="572"/>
      <c r="Z61" s="573"/>
      <c r="AA61" s="574"/>
      <c r="AB61" s="574"/>
      <c r="AC61" s="574"/>
      <c r="AD61" s="573"/>
      <c r="AE61" s="574"/>
      <c r="AF61" s="574"/>
      <c r="AG61" s="575"/>
      <c r="AH61" s="576">
        <f>IF(V60="賃金で算定",0,V61+Z61-AD61)</f>
        <v>0</v>
      </c>
      <c r="AI61" s="576"/>
      <c r="AJ61" s="576"/>
      <c r="AK61" s="577"/>
      <c r="AL61" s="578">
        <f>IF(V60="賃金で算定","賃金で算定",IF(OR(V61=0,$F$78="",AV60=""),0,IF(OR(LEFT($F$78,2)="31",LEFT($F$78,2)="34",LEFT($F$78,2)="36",LEFT($F$78,2)="37"),VLOOKUP($F$78,労務比率2,AX60,FALSE),VLOOKUP($F$78,労務比率,AX60,FALSE))))</f>
        <v>0</v>
      </c>
      <c r="AM61" s="579"/>
      <c r="AN61" s="580">
        <f>IF(V60="賃金で算定",0,INT(AH61*AL61/100))</f>
        <v>0</v>
      </c>
      <c r="AO61" s="581"/>
      <c r="AP61" s="581"/>
      <c r="AQ61" s="581"/>
      <c r="AR61" s="581"/>
      <c r="AS61" s="317"/>
      <c r="AV61" s="24"/>
      <c r="AW61" s="25"/>
      <c r="AY61" s="265">
        <f>AH61</f>
        <v>0</v>
      </c>
      <c r="AZ61" s="264">
        <f>IF(AV60&lt;=設定シート!C$101,AH61,IF(AND(AV60&gt;=設定シート!E$101,AV60&lt;=設定シート!G$101),AH61*105/108,AH61))</f>
        <v>0</v>
      </c>
      <c r="BA61" s="263"/>
      <c r="BB61" s="264">
        <f>IF($AL61="賃金で算定",0,INT(AY61*$AL61/100))</f>
        <v>0</v>
      </c>
      <c r="BC61" s="264">
        <f>IF(AY61=AZ61,BB61,AZ61*$AL61/100)</f>
        <v>0</v>
      </c>
      <c r="BL61" s="22">
        <f>IF(AY61=AZ61,0,1)</f>
        <v>0</v>
      </c>
      <c r="BM61" s="22" t="str">
        <f>IF(BL61=1,AL61,"")</f>
        <v/>
      </c>
    </row>
    <row r="62" spans="2:74" ht="18" customHeight="1">
      <c r="B62" s="582"/>
      <c r="C62" s="583"/>
      <c r="D62" s="583"/>
      <c r="E62" s="583"/>
      <c r="F62" s="583"/>
      <c r="G62" s="583"/>
      <c r="H62" s="583"/>
      <c r="I62" s="584"/>
      <c r="J62" s="582"/>
      <c r="K62" s="583"/>
      <c r="L62" s="583"/>
      <c r="M62" s="583"/>
      <c r="N62" s="588"/>
      <c r="O62" s="379"/>
      <c r="P62" s="357" t="s">
        <v>38</v>
      </c>
      <c r="Q62" s="380"/>
      <c r="R62" s="357" t="s">
        <v>8</v>
      </c>
      <c r="S62" s="381"/>
      <c r="T62" s="590" t="s">
        <v>510</v>
      </c>
      <c r="U62" s="590"/>
      <c r="V62" s="591"/>
      <c r="W62" s="592"/>
      <c r="X62" s="592"/>
      <c r="Y62" s="418"/>
      <c r="Z62" s="395"/>
      <c r="AA62" s="396"/>
      <c r="AB62" s="396"/>
      <c r="AC62" s="394"/>
      <c r="AD62" s="395"/>
      <c r="AE62" s="396"/>
      <c r="AF62" s="396"/>
      <c r="AG62" s="397"/>
      <c r="AH62" s="593">
        <f>IF(V62="賃金で算定",V63+Z63-AD63,0)</f>
        <v>0</v>
      </c>
      <c r="AI62" s="594"/>
      <c r="AJ62" s="594"/>
      <c r="AK62" s="595"/>
      <c r="AL62" s="359"/>
      <c r="AM62" s="362"/>
      <c r="AN62" s="479"/>
      <c r="AO62" s="480"/>
      <c r="AP62" s="480"/>
      <c r="AQ62" s="480"/>
      <c r="AR62" s="480"/>
      <c r="AS62" s="398"/>
      <c r="AV62" s="24" t="str">
        <f>IF(OR(O62="",Q62=""),"", IF(O62&lt;20,DATE(O62+118,Q62,IF(S62="",1,S62)),DATE(O62+88,Q62,IF(S62="",1,S62))))</f>
        <v/>
      </c>
      <c r="AW62" s="442" t="str">
        <f>IF(AV62&lt;=設定シート!C$15,"昔",IF(OR(LEFT($F$78,2)="31",LEFT($F$78,2)="34",LEFT($F$78,2)="36",LEFT($F$78,2)="37"),IF(AV62&lt;=設定シート!E$23,"1",IF(AV62&lt;=設定シート!G$23,"2",IF(AV62&lt;=設定シート!M$23,"3","4"))),IF(AV62&lt;=設定シート!E$15,"1",IF(AV62&lt;=設定シート!G$15,"2","3"))))</f>
        <v>3</v>
      </c>
      <c r="AX62" s="443">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386"/>
      <c r="AZ62" s="387"/>
      <c r="BA62" s="388">
        <f t="shared" ref="BA62" si="10">AN62</f>
        <v>0</v>
      </c>
      <c r="BB62" s="387"/>
      <c r="BC62" s="387"/>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585"/>
      <c r="C63" s="586"/>
      <c r="D63" s="586"/>
      <c r="E63" s="586"/>
      <c r="F63" s="586"/>
      <c r="G63" s="586"/>
      <c r="H63" s="586"/>
      <c r="I63" s="587"/>
      <c r="J63" s="585"/>
      <c r="K63" s="586"/>
      <c r="L63" s="586"/>
      <c r="M63" s="586"/>
      <c r="N63" s="589"/>
      <c r="O63" s="114"/>
      <c r="P63" s="11" t="s">
        <v>7</v>
      </c>
      <c r="Q63" s="23"/>
      <c r="R63" s="11" t="s">
        <v>8</v>
      </c>
      <c r="S63" s="115"/>
      <c r="T63" s="596" t="s">
        <v>28</v>
      </c>
      <c r="U63" s="596"/>
      <c r="V63" s="570"/>
      <c r="W63" s="571"/>
      <c r="X63" s="571"/>
      <c r="Y63" s="572"/>
      <c r="Z63" s="573"/>
      <c r="AA63" s="574"/>
      <c r="AB63" s="574"/>
      <c r="AC63" s="574"/>
      <c r="AD63" s="573"/>
      <c r="AE63" s="574"/>
      <c r="AF63" s="574"/>
      <c r="AG63" s="575"/>
      <c r="AH63" s="576">
        <f>IF(V62="賃金で算定",0,V63+Z63-AD63)</f>
        <v>0</v>
      </c>
      <c r="AI63" s="576"/>
      <c r="AJ63" s="576"/>
      <c r="AK63" s="577"/>
      <c r="AL63" s="578">
        <f>IF(V62="賃金で算定","賃金で算定",IF(OR(V63=0,$F$78="",AV62=""),0,IF(OR(LEFT($F$78,2)="31",LEFT($F$78,2)="34",LEFT($F$78,2)="36",LEFT($F$78,2)="37"),VLOOKUP($F$78,労務比率2,AX62,FALSE),VLOOKUP($F$78,労務比率,AX62,FALSE))))</f>
        <v>0</v>
      </c>
      <c r="AM63" s="579"/>
      <c r="AN63" s="580">
        <f>IF(V62="賃金で算定",0,INT(AH63*AL63/100))</f>
        <v>0</v>
      </c>
      <c r="AO63" s="581"/>
      <c r="AP63" s="581"/>
      <c r="AQ63" s="581"/>
      <c r="AR63" s="581"/>
      <c r="AS63" s="317"/>
      <c r="AV63" s="24"/>
      <c r="AW63" s="25"/>
      <c r="AY63" s="265">
        <f t="shared" ref="AY63" si="11">AH63</f>
        <v>0</v>
      </c>
      <c r="AZ63" s="264">
        <f>IF(AV62&lt;=設定シート!C$101,AH63,IF(AND(AV62&gt;=設定シート!E$101,AV62&lt;=設定シート!G$101),AH63*105/108,AH63))</f>
        <v>0</v>
      </c>
      <c r="BA63" s="263"/>
      <c r="BB63" s="264">
        <f t="shared" ref="BB63" si="12">IF($AL63="賃金で算定",0,INT(AY63*$AL63/100))</f>
        <v>0</v>
      </c>
      <c r="BC63" s="264">
        <f>IF(AY63=AZ63,BB63,AZ63*$AL63/100)</f>
        <v>0</v>
      </c>
      <c r="BL63" s="22">
        <f>IF(AY63=AZ63,0,1)</f>
        <v>0</v>
      </c>
      <c r="BM63" s="22" t="str">
        <f>IF(BL63=1,AL63,"")</f>
        <v/>
      </c>
    </row>
    <row r="64" spans="2:74" ht="18" customHeight="1">
      <c r="B64" s="582"/>
      <c r="C64" s="583"/>
      <c r="D64" s="583"/>
      <c r="E64" s="583"/>
      <c r="F64" s="583"/>
      <c r="G64" s="583"/>
      <c r="H64" s="583"/>
      <c r="I64" s="584"/>
      <c r="J64" s="582"/>
      <c r="K64" s="583"/>
      <c r="L64" s="583"/>
      <c r="M64" s="583"/>
      <c r="N64" s="588"/>
      <c r="O64" s="379"/>
      <c r="P64" s="357" t="s">
        <v>38</v>
      </c>
      <c r="Q64" s="380"/>
      <c r="R64" s="357" t="s">
        <v>8</v>
      </c>
      <c r="S64" s="381"/>
      <c r="T64" s="590" t="s">
        <v>510</v>
      </c>
      <c r="U64" s="590"/>
      <c r="V64" s="591"/>
      <c r="W64" s="592"/>
      <c r="X64" s="592"/>
      <c r="Y64" s="418"/>
      <c r="Z64" s="395"/>
      <c r="AA64" s="396"/>
      <c r="AB64" s="396"/>
      <c r="AC64" s="394"/>
      <c r="AD64" s="395"/>
      <c r="AE64" s="396"/>
      <c r="AF64" s="396"/>
      <c r="AG64" s="397"/>
      <c r="AH64" s="593">
        <f>IF(V64="賃金で算定",V65+Z65-AD65,0)</f>
        <v>0</v>
      </c>
      <c r="AI64" s="594"/>
      <c r="AJ64" s="594"/>
      <c r="AK64" s="595"/>
      <c r="AL64" s="359"/>
      <c r="AM64" s="362"/>
      <c r="AN64" s="479"/>
      <c r="AO64" s="480"/>
      <c r="AP64" s="480"/>
      <c r="AQ64" s="480"/>
      <c r="AR64" s="480"/>
      <c r="AS64" s="398"/>
      <c r="AV64" s="24" t="str">
        <f>IF(OR(O64="",Q64=""),"", IF(O64&lt;20,DATE(O64+118,Q64,IF(S64="",1,S64)),DATE(O64+88,Q64,IF(S64="",1,S64))))</f>
        <v/>
      </c>
      <c r="AW64" s="442" t="str">
        <f>IF(AV64&lt;=設定シート!C$15,"昔",IF(OR(LEFT($F$78,2)="31",LEFT($F$78,2)="34",LEFT($F$78,2)="36",LEFT($F$78,2)="37"),IF(AV64&lt;=設定シート!E$23,"1",IF(AV64&lt;=設定シート!G$23,"2",IF(AV64&lt;=設定シート!M$23,"3","4"))),IF(AV64&lt;=設定シート!E$15,"1",IF(AV64&lt;=設定シート!G$15,"2","3"))))</f>
        <v>3</v>
      </c>
      <c r="AX64" s="443">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386"/>
      <c r="AZ64" s="387"/>
      <c r="BA64" s="388">
        <f t="shared" ref="BA64" si="13">AN64</f>
        <v>0</v>
      </c>
      <c r="BB64" s="387"/>
      <c r="BC64" s="387"/>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585"/>
      <c r="C65" s="586"/>
      <c r="D65" s="586"/>
      <c r="E65" s="586"/>
      <c r="F65" s="586"/>
      <c r="G65" s="586"/>
      <c r="H65" s="586"/>
      <c r="I65" s="587"/>
      <c r="J65" s="585"/>
      <c r="K65" s="586"/>
      <c r="L65" s="586"/>
      <c r="M65" s="586"/>
      <c r="N65" s="589"/>
      <c r="O65" s="114"/>
      <c r="P65" s="11" t="s">
        <v>7</v>
      </c>
      <c r="Q65" s="23"/>
      <c r="R65" s="11" t="s">
        <v>8</v>
      </c>
      <c r="S65" s="115"/>
      <c r="T65" s="596" t="s">
        <v>28</v>
      </c>
      <c r="U65" s="596"/>
      <c r="V65" s="570"/>
      <c r="W65" s="571"/>
      <c r="X65" s="571"/>
      <c r="Y65" s="572"/>
      <c r="Z65" s="570"/>
      <c r="AA65" s="571"/>
      <c r="AB65" s="571"/>
      <c r="AC65" s="571"/>
      <c r="AD65" s="570"/>
      <c r="AE65" s="571"/>
      <c r="AF65" s="571"/>
      <c r="AG65" s="572"/>
      <c r="AH65" s="576">
        <f>IF(V64="賃金で算定",0,V65+Z65-AD65)</f>
        <v>0</v>
      </c>
      <c r="AI65" s="576"/>
      <c r="AJ65" s="576"/>
      <c r="AK65" s="577"/>
      <c r="AL65" s="578">
        <f>IF(V64="賃金で算定","賃金で算定",IF(OR(V65=0,$F$78="",AV64=""),0,IF(OR(LEFT($F$78,2)="31",LEFT($F$78,2)="34",LEFT($F$78,2)="36",LEFT($F$78,2)="37"),VLOOKUP($F$78,労務比率2,AX64,FALSE),VLOOKUP($F$78,労務比率,AX64,FALSE))))</f>
        <v>0</v>
      </c>
      <c r="AM65" s="579"/>
      <c r="AN65" s="580">
        <f>IF(V64="賃金で算定",0,INT(AH65*AL65/100))</f>
        <v>0</v>
      </c>
      <c r="AO65" s="581"/>
      <c r="AP65" s="581"/>
      <c r="AQ65" s="581"/>
      <c r="AR65" s="581"/>
      <c r="AS65" s="317"/>
      <c r="AV65" s="24"/>
      <c r="AW65" s="25"/>
      <c r="AY65" s="265">
        <f t="shared" ref="AY65" si="14">AH65</f>
        <v>0</v>
      </c>
      <c r="AZ65" s="264">
        <f>IF(AV64&lt;=設定シート!C$101,AH65,IF(AND(AV64&gt;=設定シート!E$101,AV64&lt;=設定シート!G$101),AH65*105/108,AH65))</f>
        <v>0</v>
      </c>
      <c r="BA65" s="263"/>
      <c r="BB65" s="264">
        <f t="shared" ref="BB65" si="15">IF($AL65="賃金で算定",0,INT(AY65*$AL65/100))</f>
        <v>0</v>
      </c>
      <c r="BC65" s="264">
        <f>IF(AY65=AZ65,BB65,AZ65*$AL65/100)</f>
        <v>0</v>
      </c>
      <c r="BL65" s="22">
        <f>IF(AY65=AZ65,0,1)</f>
        <v>0</v>
      </c>
      <c r="BM65" s="22" t="str">
        <f>IF(BL65=1,AL65,"")</f>
        <v/>
      </c>
    </row>
    <row r="66" spans="2:74" ht="18" customHeight="1">
      <c r="B66" s="582"/>
      <c r="C66" s="583"/>
      <c r="D66" s="583"/>
      <c r="E66" s="583"/>
      <c r="F66" s="583"/>
      <c r="G66" s="583"/>
      <c r="H66" s="583"/>
      <c r="I66" s="584"/>
      <c r="J66" s="582"/>
      <c r="K66" s="583"/>
      <c r="L66" s="583"/>
      <c r="M66" s="583"/>
      <c r="N66" s="588"/>
      <c r="O66" s="379"/>
      <c r="P66" s="357" t="s">
        <v>38</v>
      </c>
      <c r="Q66" s="380"/>
      <c r="R66" s="357" t="s">
        <v>8</v>
      </c>
      <c r="S66" s="381"/>
      <c r="T66" s="590" t="s">
        <v>510</v>
      </c>
      <c r="U66" s="590"/>
      <c r="V66" s="591"/>
      <c r="W66" s="592"/>
      <c r="X66" s="592"/>
      <c r="Y66" s="29"/>
      <c r="Z66" s="401"/>
      <c r="AA66" s="315"/>
      <c r="AB66" s="315"/>
      <c r="AC66" s="21"/>
      <c r="AD66" s="401"/>
      <c r="AE66" s="315"/>
      <c r="AF66" s="315"/>
      <c r="AG66" s="402"/>
      <c r="AH66" s="593">
        <f>IF(V66="賃金で算定",V67+Z67-AD67,0)</f>
        <v>0</v>
      </c>
      <c r="AI66" s="594"/>
      <c r="AJ66" s="594"/>
      <c r="AK66" s="595"/>
      <c r="AL66" s="359"/>
      <c r="AM66" s="362"/>
      <c r="AN66" s="479"/>
      <c r="AO66" s="480"/>
      <c r="AP66" s="480"/>
      <c r="AQ66" s="480"/>
      <c r="AR66" s="480"/>
      <c r="AS66" s="398"/>
      <c r="AV66" s="24" t="str">
        <f>IF(OR(O66="",Q66=""),"", IF(O66&lt;20,DATE(O66+118,Q66,IF(S66="",1,S66)),DATE(O66+88,Q66,IF(S66="",1,S66))))</f>
        <v/>
      </c>
      <c r="AW66" s="442" t="str">
        <f>IF(AV66&lt;=設定シート!C$15,"昔",IF(OR(LEFT($F$78,2)="31",LEFT($F$78,2)="34",LEFT($F$78,2)="36",LEFT($F$78,2)="37"),IF(AV66&lt;=設定シート!E$23,"1",IF(AV66&lt;=設定シート!G$23,"2",IF(AV66&lt;=設定シート!M$23,"3","4"))),IF(AV66&lt;=設定シート!E$15,"1",IF(AV66&lt;=設定シート!G$15,"2","3"))))</f>
        <v>3</v>
      </c>
      <c r="AX66" s="443">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386"/>
      <c r="AZ66" s="387"/>
      <c r="BA66" s="388">
        <f t="shared" ref="BA66" si="16">AN66</f>
        <v>0</v>
      </c>
      <c r="BB66" s="387"/>
      <c r="BC66" s="387"/>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585"/>
      <c r="C67" s="586"/>
      <c r="D67" s="586"/>
      <c r="E67" s="586"/>
      <c r="F67" s="586"/>
      <c r="G67" s="586"/>
      <c r="H67" s="586"/>
      <c r="I67" s="587"/>
      <c r="J67" s="585"/>
      <c r="K67" s="586"/>
      <c r="L67" s="586"/>
      <c r="M67" s="586"/>
      <c r="N67" s="589"/>
      <c r="O67" s="114"/>
      <c r="P67" s="11" t="s">
        <v>7</v>
      </c>
      <c r="Q67" s="23"/>
      <c r="R67" s="11" t="s">
        <v>8</v>
      </c>
      <c r="S67" s="115"/>
      <c r="T67" s="596" t="s">
        <v>28</v>
      </c>
      <c r="U67" s="596"/>
      <c r="V67" s="570"/>
      <c r="W67" s="571"/>
      <c r="X67" s="571"/>
      <c r="Y67" s="572"/>
      <c r="Z67" s="573"/>
      <c r="AA67" s="574"/>
      <c r="AB67" s="574"/>
      <c r="AC67" s="574"/>
      <c r="AD67" s="573"/>
      <c r="AE67" s="574"/>
      <c r="AF67" s="574"/>
      <c r="AG67" s="575"/>
      <c r="AH67" s="576">
        <f>IF(V66="賃金で算定",0,V67+Z67-AD67)</f>
        <v>0</v>
      </c>
      <c r="AI67" s="576"/>
      <c r="AJ67" s="576"/>
      <c r="AK67" s="577"/>
      <c r="AL67" s="578">
        <f>IF(V66="賃金で算定","賃金で算定",IF(OR(V67=0,$F$78="",AV66=""),0,IF(OR(LEFT($F$78,2)="31",LEFT($F$78,2)="34",LEFT($F$78,2)="36",LEFT($F$78,2)="37"),VLOOKUP($F$78,労務比率2,AX66,FALSE),VLOOKUP($F$78,労務比率,AX66,FALSE))))</f>
        <v>0</v>
      </c>
      <c r="AM67" s="579"/>
      <c r="AN67" s="580">
        <f>IF(V66="賃金で算定",0,INT(AH67*AL67/100))</f>
        <v>0</v>
      </c>
      <c r="AO67" s="581"/>
      <c r="AP67" s="581"/>
      <c r="AQ67" s="581"/>
      <c r="AR67" s="581"/>
      <c r="AS67" s="317"/>
      <c r="AV67" s="24"/>
      <c r="AW67" s="25"/>
      <c r="AY67" s="265">
        <f t="shared" ref="AY67" si="17">AH67</f>
        <v>0</v>
      </c>
      <c r="AZ67" s="264">
        <f>IF(AV66&lt;=設定シート!C$101,AH67,IF(AND(AV66&gt;=設定シート!E$101,AV66&lt;=設定シート!G$101),AH67*105/108,AH67))</f>
        <v>0</v>
      </c>
      <c r="BA67" s="263"/>
      <c r="BB67" s="264">
        <f t="shared" ref="BB67" si="18">IF($AL67="賃金で算定",0,INT(AY67*$AL67/100))</f>
        <v>0</v>
      </c>
      <c r="BC67" s="264">
        <f>IF(AY67=AZ67,BB67,AZ67*$AL67/100)</f>
        <v>0</v>
      </c>
      <c r="BL67" s="22">
        <f>IF(AY67=AZ67,0,1)</f>
        <v>0</v>
      </c>
      <c r="BM67" s="22" t="str">
        <f>IF(BL67=1,AL67,"")</f>
        <v/>
      </c>
    </row>
    <row r="68" spans="2:74" ht="18" customHeight="1">
      <c r="B68" s="582"/>
      <c r="C68" s="583"/>
      <c r="D68" s="583"/>
      <c r="E68" s="583"/>
      <c r="F68" s="583"/>
      <c r="G68" s="583"/>
      <c r="H68" s="583"/>
      <c r="I68" s="584"/>
      <c r="J68" s="582"/>
      <c r="K68" s="583"/>
      <c r="L68" s="583"/>
      <c r="M68" s="583"/>
      <c r="N68" s="588"/>
      <c r="O68" s="379"/>
      <c r="P68" s="357" t="s">
        <v>38</v>
      </c>
      <c r="Q68" s="380"/>
      <c r="R68" s="357" t="s">
        <v>8</v>
      </c>
      <c r="S68" s="381"/>
      <c r="T68" s="590" t="s">
        <v>510</v>
      </c>
      <c r="U68" s="590"/>
      <c r="V68" s="591"/>
      <c r="W68" s="592"/>
      <c r="X68" s="592"/>
      <c r="Y68" s="418"/>
      <c r="Z68" s="395"/>
      <c r="AA68" s="396"/>
      <c r="AB68" s="396"/>
      <c r="AC68" s="394"/>
      <c r="AD68" s="395"/>
      <c r="AE68" s="396"/>
      <c r="AF68" s="396"/>
      <c r="AG68" s="397"/>
      <c r="AH68" s="593">
        <f>IF(V68="賃金で算定",V69+Z69-AD69,0)</f>
        <v>0</v>
      </c>
      <c r="AI68" s="594"/>
      <c r="AJ68" s="594"/>
      <c r="AK68" s="595"/>
      <c r="AL68" s="359"/>
      <c r="AM68" s="362"/>
      <c r="AN68" s="479"/>
      <c r="AO68" s="480"/>
      <c r="AP68" s="480"/>
      <c r="AQ68" s="480"/>
      <c r="AR68" s="480"/>
      <c r="AS68" s="398"/>
      <c r="AV68" s="24" t="str">
        <f>IF(OR(O68="",Q68=""),"", IF(O68&lt;20,DATE(O68+118,Q68,IF(S68="",1,S68)),DATE(O68+88,Q68,IF(S68="",1,S68))))</f>
        <v/>
      </c>
      <c r="AW68" s="442" t="str">
        <f>IF(AV68&lt;=設定シート!C$15,"昔",IF(OR(LEFT($F$78,2)="31",LEFT($F$78,2)="34",LEFT($F$78,2)="36",LEFT($F$78,2)="37"),IF(AV68&lt;=設定シート!E$23,"1",IF(AV68&lt;=設定シート!G$23,"2",IF(AV68&lt;=設定シート!M$23,"3","4"))),IF(AV68&lt;=設定シート!E$15,"1",IF(AV68&lt;=設定シート!G$15,"2","3"))))</f>
        <v>3</v>
      </c>
      <c r="AX68" s="443">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386"/>
      <c r="AZ68" s="387"/>
      <c r="BA68" s="388">
        <f t="shared" ref="BA68" si="19">AN68</f>
        <v>0</v>
      </c>
      <c r="BB68" s="387"/>
      <c r="BC68" s="387"/>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585"/>
      <c r="C69" s="586"/>
      <c r="D69" s="586"/>
      <c r="E69" s="586"/>
      <c r="F69" s="586"/>
      <c r="G69" s="586"/>
      <c r="H69" s="586"/>
      <c r="I69" s="587"/>
      <c r="J69" s="585"/>
      <c r="K69" s="586"/>
      <c r="L69" s="586"/>
      <c r="M69" s="586"/>
      <c r="N69" s="589"/>
      <c r="O69" s="114"/>
      <c r="P69" s="11" t="s">
        <v>7</v>
      </c>
      <c r="Q69" s="23"/>
      <c r="R69" s="11" t="s">
        <v>8</v>
      </c>
      <c r="S69" s="115"/>
      <c r="T69" s="596" t="s">
        <v>28</v>
      </c>
      <c r="U69" s="596"/>
      <c r="V69" s="570"/>
      <c r="W69" s="571"/>
      <c r="X69" s="571"/>
      <c r="Y69" s="572"/>
      <c r="Z69" s="570"/>
      <c r="AA69" s="571"/>
      <c r="AB69" s="571"/>
      <c r="AC69" s="571"/>
      <c r="AD69" s="573"/>
      <c r="AE69" s="574"/>
      <c r="AF69" s="574"/>
      <c r="AG69" s="575"/>
      <c r="AH69" s="576">
        <f>IF(V68="賃金で算定",0,V69+Z69-AD69)</f>
        <v>0</v>
      </c>
      <c r="AI69" s="576"/>
      <c r="AJ69" s="576"/>
      <c r="AK69" s="577"/>
      <c r="AL69" s="578">
        <f>IF(V68="賃金で算定","賃金で算定",IF(OR(V69=0,$F$78="",AV68=""),0,IF(OR(LEFT($F$78,2)="31",LEFT($F$78,2)="34",LEFT($F$78,2)="36",LEFT($F$78,2)="37"),VLOOKUP($F$78,労務比率2,AX68,FALSE),VLOOKUP($F$78,労務比率,AX68,FALSE))))</f>
        <v>0</v>
      </c>
      <c r="AM69" s="579"/>
      <c r="AN69" s="580">
        <f>IF(V68="賃金で算定",0,INT(AH69*AL69/100))</f>
        <v>0</v>
      </c>
      <c r="AO69" s="581"/>
      <c r="AP69" s="581"/>
      <c r="AQ69" s="581"/>
      <c r="AR69" s="581"/>
      <c r="AS69" s="317"/>
      <c r="AV69" s="24"/>
      <c r="AW69" s="25"/>
      <c r="AY69" s="265">
        <f t="shared" ref="AY69" si="20">AH69</f>
        <v>0</v>
      </c>
      <c r="AZ69" s="264">
        <f>IF(AV68&lt;=設定シート!C$101,AH69,IF(AND(AV68&gt;=設定シート!E$101,AV68&lt;=設定シート!G$101),AH69*105/108,AH69))</f>
        <v>0</v>
      </c>
      <c r="BA69" s="263"/>
      <c r="BB69" s="264">
        <f t="shared" ref="BB69" si="21">IF($AL69="賃金で算定",0,INT(AY69*$AL69/100))</f>
        <v>0</v>
      </c>
      <c r="BC69" s="264">
        <f>IF(AY69=AZ69,BB69,AZ69*$AL69/100)</f>
        <v>0</v>
      </c>
      <c r="BL69" s="22">
        <f>IF(AY69=AZ69,0,1)</f>
        <v>0</v>
      </c>
      <c r="BM69" s="22" t="str">
        <f>IF(BL69=1,AL69,"")</f>
        <v/>
      </c>
    </row>
    <row r="70" spans="2:74" ht="18" customHeight="1">
      <c r="B70" s="582"/>
      <c r="C70" s="583"/>
      <c r="D70" s="583"/>
      <c r="E70" s="583"/>
      <c r="F70" s="583"/>
      <c r="G70" s="583"/>
      <c r="H70" s="583"/>
      <c r="I70" s="584"/>
      <c r="J70" s="582"/>
      <c r="K70" s="583"/>
      <c r="L70" s="583"/>
      <c r="M70" s="583"/>
      <c r="N70" s="588"/>
      <c r="O70" s="379"/>
      <c r="P70" s="357" t="s">
        <v>38</v>
      </c>
      <c r="Q70" s="380"/>
      <c r="R70" s="357" t="s">
        <v>8</v>
      </c>
      <c r="S70" s="381"/>
      <c r="T70" s="590" t="s">
        <v>510</v>
      </c>
      <c r="U70" s="590"/>
      <c r="V70" s="591"/>
      <c r="W70" s="592"/>
      <c r="X70" s="592"/>
      <c r="Y70" s="418"/>
      <c r="Z70" s="395"/>
      <c r="AA70" s="396"/>
      <c r="AB70" s="396"/>
      <c r="AC70" s="394"/>
      <c r="AD70" s="395"/>
      <c r="AE70" s="396"/>
      <c r="AF70" s="396"/>
      <c r="AG70" s="397"/>
      <c r="AH70" s="593">
        <f>IF(V70="賃金で算定",V71+Z71-AD71,0)</f>
        <v>0</v>
      </c>
      <c r="AI70" s="594"/>
      <c r="AJ70" s="594"/>
      <c r="AK70" s="595"/>
      <c r="AL70" s="359"/>
      <c r="AM70" s="362"/>
      <c r="AN70" s="479"/>
      <c r="AO70" s="480"/>
      <c r="AP70" s="480"/>
      <c r="AQ70" s="480"/>
      <c r="AR70" s="480"/>
      <c r="AS70" s="398"/>
      <c r="AV70" s="24" t="str">
        <f>IF(OR(O70="",Q70=""),"", IF(O70&lt;20,DATE(O70+118,Q70,IF(S70="",1,S70)),DATE(O70+88,Q70,IF(S70="",1,S70))))</f>
        <v/>
      </c>
      <c r="AW70" s="442" t="str">
        <f>IF(AV70&lt;=設定シート!C$15,"昔",IF(OR(LEFT($F$78,2)="31",LEFT($F$78,2)="34",LEFT($F$78,2)="36",LEFT($F$78,2)="37"),IF(AV70&lt;=設定シート!E$23,"1",IF(AV70&lt;=設定シート!G$23,"2",IF(AV70&lt;=設定シート!M$23,"3","4"))),IF(AV70&lt;=設定シート!E$15,"1",IF(AV70&lt;=設定シート!G$15,"2","3"))))</f>
        <v>3</v>
      </c>
      <c r="AX70" s="443">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386"/>
      <c r="AZ70" s="387"/>
      <c r="BA70" s="388">
        <f t="shared" ref="BA70" si="22">AN70</f>
        <v>0</v>
      </c>
      <c r="BB70" s="387"/>
      <c r="BC70" s="387"/>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585"/>
      <c r="C71" s="586"/>
      <c r="D71" s="586"/>
      <c r="E71" s="586"/>
      <c r="F71" s="586"/>
      <c r="G71" s="586"/>
      <c r="H71" s="586"/>
      <c r="I71" s="587"/>
      <c r="J71" s="585"/>
      <c r="K71" s="586"/>
      <c r="L71" s="586"/>
      <c r="M71" s="586"/>
      <c r="N71" s="589"/>
      <c r="O71" s="114"/>
      <c r="P71" s="11" t="s">
        <v>7</v>
      </c>
      <c r="Q71" s="23"/>
      <c r="R71" s="11" t="s">
        <v>8</v>
      </c>
      <c r="S71" s="115"/>
      <c r="T71" s="596" t="s">
        <v>28</v>
      </c>
      <c r="U71" s="596"/>
      <c r="V71" s="570"/>
      <c r="W71" s="571"/>
      <c r="X71" s="571"/>
      <c r="Y71" s="572"/>
      <c r="Z71" s="570"/>
      <c r="AA71" s="571"/>
      <c r="AB71" s="571"/>
      <c r="AC71" s="571"/>
      <c r="AD71" s="573"/>
      <c r="AE71" s="574"/>
      <c r="AF71" s="574"/>
      <c r="AG71" s="575"/>
      <c r="AH71" s="576">
        <f>IF(V70="賃金で算定",0,V71+Z71-AD71)</f>
        <v>0</v>
      </c>
      <c r="AI71" s="576"/>
      <c r="AJ71" s="576"/>
      <c r="AK71" s="577"/>
      <c r="AL71" s="578">
        <f>IF(V70="賃金で算定","賃金で算定",IF(OR(V71=0,$F$78="",AV70=""),0,IF(OR(LEFT($F$78,2)="31",LEFT($F$78,2)="34",LEFT($F$78,2)="36",LEFT($F$78,2)="37"),VLOOKUP($F$78,労務比率2,AX70,FALSE),VLOOKUP($F$78,労務比率,AX70,FALSE))))</f>
        <v>0</v>
      </c>
      <c r="AM71" s="579"/>
      <c r="AN71" s="580">
        <f>IF(V70="賃金で算定",0,INT(AH71*AL71/100))</f>
        <v>0</v>
      </c>
      <c r="AO71" s="581"/>
      <c r="AP71" s="581"/>
      <c r="AQ71" s="581"/>
      <c r="AR71" s="581"/>
      <c r="AS71" s="317"/>
      <c r="AV71" s="24"/>
      <c r="AW71" s="25"/>
      <c r="AY71" s="265">
        <f t="shared" ref="AY71" si="23">AH71</f>
        <v>0</v>
      </c>
      <c r="AZ71" s="264">
        <f>IF(AV70&lt;=設定シート!C$101,AH71,IF(AND(AV70&gt;=設定シート!E$101,AV70&lt;=設定シート!G$101),AH71*105/108,AH71))</f>
        <v>0</v>
      </c>
      <c r="BA71" s="263"/>
      <c r="BB71" s="264">
        <f t="shared" ref="BB71" si="24">IF($AL71="賃金で算定",0,INT(AY71*$AL71/100))</f>
        <v>0</v>
      </c>
      <c r="BC71" s="264">
        <f>IF(AY71=AZ71,BB71,AZ71*$AL71/100)</f>
        <v>0</v>
      </c>
      <c r="BL71" s="22">
        <f>IF(AY71=AZ71,0,1)</f>
        <v>0</v>
      </c>
      <c r="BM71" s="22" t="str">
        <f>IF(BL71=1,AL71,"")</f>
        <v/>
      </c>
    </row>
    <row r="72" spans="2:74" ht="18" customHeight="1">
      <c r="B72" s="582"/>
      <c r="C72" s="583"/>
      <c r="D72" s="583"/>
      <c r="E72" s="583"/>
      <c r="F72" s="583"/>
      <c r="G72" s="583"/>
      <c r="H72" s="583"/>
      <c r="I72" s="584"/>
      <c r="J72" s="582"/>
      <c r="K72" s="583"/>
      <c r="L72" s="583"/>
      <c r="M72" s="583"/>
      <c r="N72" s="588"/>
      <c r="O72" s="379"/>
      <c r="P72" s="357" t="s">
        <v>38</v>
      </c>
      <c r="Q72" s="380"/>
      <c r="R72" s="357" t="s">
        <v>8</v>
      </c>
      <c r="S72" s="381"/>
      <c r="T72" s="590" t="s">
        <v>510</v>
      </c>
      <c r="U72" s="590"/>
      <c r="V72" s="591"/>
      <c r="W72" s="592"/>
      <c r="X72" s="592"/>
      <c r="Y72" s="418"/>
      <c r="Z72" s="395"/>
      <c r="AA72" s="396"/>
      <c r="AB72" s="396"/>
      <c r="AC72" s="394"/>
      <c r="AD72" s="395"/>
      <c r="AE72" s="396"/>
      <c r="AF72" s="396"/>
      <c r="AG72" s="397"/>
      <c r="AH72" s="593">
        <f>IF(V72="賃金で算定",V73+Z73-AD73,0)</f>
        <v>0</v>
      </c>
      <c r="AI72" s="594"/>
      <c r="AJ72" s="594"/>
      <c r="AK72" s="595"/>
      <c r="AL72" s="359"/>
      <c r="AM72" s="362"/>
      <c r="AN72" s="479"/>
      <c r="AO72" s="480"/>
      <c r="AP72" s="480"/>
      <c r="AQ72" s="480"/>
      <c r="AR72" s="480"/>
      <c r="AS72" s="398"/>
      <c r="AV72" s="24" t="str">
        <f>IF(OR(O72="",Q72=""),"", IF(O72&lt;20,DATE(O72+118,Q72,IF(S72="",1,S72)),DATE(O72+88,Q72,IF(S72="",1,S72))))</f>
        <v/>
      </c>
      <c r="AW72" s="442" t="str">
        <f>IF(AV72&lt;=設定シート!C$15,"昔",IF(OR(LEFT($F$78,2)="31",LEFT($F$78,2)="34",LEFT($F$78,2)="36",LEFT($F$78,2)="37"),IF(AV72&lt;=設定シート!E$23,"1",IF(AV72&lt;=設定シート!G$23,"2",IF(AV72&lt;=設定シート!M$23,"3","4"))),IF(AV72&lt;=設定シート!E$15,"1",IF(AV72&lt;=設定シート!G$15,"2","3"))))</f>
        <v>3</v>
      </c>
      <c r="AX72" s="443">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386"/>
      <c r="AZ72" s="387"/>
      <c r="BA72" s="388">
        <f t="shared" ref="BA72" si="25">AN72</f>
        <v>0</v>
      </c>
      <c r="BB72" s="387"/>
      <c r="BC72" s="387"/>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585"/>
      <c r="C73" s="586"/>
      <c r="D73" s="586"/>
      <c r="E73" s="586"/>
      <c r="F73" s="586"/>
      <c r="G73" s="586"/>
      <c r="H73" s="586"/>
      <c r="I73" s="587"/>
      <c r="J73" s="585"/>
      <c r="K73" s="586"/>
      <c r="L73" s="586"/>
      <c r="M73" s="586"/>
      <c r="N73" s="589"/>
      <c r="O73" s="114"/>
      <c r="P73" s="11" t="s">
        <v>7</v>
      </c>
      <c r="Q73" s="23"/>
      <c r="R73" s="11" t="s">
        <v>8</v>
      </c>
      <c r="S73" s="115"/>
      <c r="T73" s="596" t="s">
        <v>28</v>
      </c>
      <c r="U73" s="596"/>
      <c r="V73" s="570"/>
      <c r="W73" s="571"/>
      <c r="X73" s="571"/>
      <c r="Y73" s="572"/>
      <c r="Z73" s="570"/>
      <c r="AA73" s="571"/>
      <c r="AB73" s="571"/>
      <c r="AC73" s="571"/>
      <c r="AD73" s="573"/>
      <c r="AE73" s="574"/>
      <c r="AF73" s="574"/>
      <c r="AG73" s="575"/>
      <c r="AH73" s="576">
        <f>IF(V72="賃金で算定",0,V73+Z73-AD73)</f>
        <v>0</v>
      </c>
      <c r="AI73" s="576"/>
      <c r="AJ73" s="576"/>
      <c r="AK73" s="577"/>
      <c r="AL73" s="578">
        <f>IF(V72="賃金で算定","賃金で算定",IF(OR(V73=0,$F$78="",AV72=""),0,IF(OR(LEFT($F$78,2)="31",LEFT($F$78,2)="34",LEFT($F$78,2)="36",LEFT($F$78,2)="37"),VLOOKUP($F$78,労務比率2,AX72,FALSE),VLOOKUP($F$78,労務比率,AX72,FALSE))))</f>
        <v>0</v>
      </c>
      <c r="AM73" s="579"/>
      <c r="AN73" s="580">
        <f>IF(V72="賃金で算定",0,INT(AH73*AL73/100))</f>
        <v>0</v>
      </c>
      <c r="AO73" s="581"/>
      <c r="AP73" s="581"/>
      <c r="AQ73" s="581"/>
      <c r="AR73" s="581"/>
      <c r="AS73" s="317"/>
      <c r="AV73" s="24"/>
      <c r="AW73" s="25"/>
      <c r="AY73" s="265">
        <f t="shared" ref="AY73" si="26">AH73</f>
        <v>0</v>
      </c>
      <c r="AZ73" s="264">
        <f>IF(AV72&lt;=設定シート!C$101,AH73,IF(AND(AV72&gt;=設定シート!E$101,AV72&lt;=設定シート!G$101),AH73*105/108,AH73))</f>
        <v>0</v>
      </c>
      <c r="BA73" s="263"/>
      <c r="BB73" s="264">
        <f t="shared" ref="BB73" si="27">IF($AL73="賃金で算定",0,INT(AY73*$AL73/100))</f>
        <v>0</v>
      </c>
      <c r="BC73" s="264">
        <f>IF(AY73=AZ73,BB73,AZ73*$AL73/100)</f>
        <v>0</v>
      </c>
      <c r="BL73" s="22">
        <f>IF(AY73=AZ73,0,1)</f>
        <v>0</v>
      </c>
      <c r="BM73" s="22" t="str">
        <f>IF(BL73=1,AL73,"")</f>
        <v/>
      </c>
    </row>
    <row r="74" spans="2:74" ht="18" customHeight="1">
      <c r="B74" s="582"/>
      <c r="C74" s="583"/>
      <c r="D74" s="583"/>
      <c r="E74" s="583"/>
      <c r="F74" s="583"/>
      <c r="G74" s="583"/>
      <c r="H74" s="583"/>
      <c r="I74" s="584"/>
      <c r="J74" s="582"/>
      <c r="K74" s="583"/>
      <c r="L74" s="583"/>
      <c r="M74" s="583"/>
      <c r="N74" s="588"/>
      <c r="O74" s="379"/>
      <c r="P74" s="357" t="s">
        <v>38</v>
      </c>
      <c r="Q74" s="380"/>
      <c r="R74" s="357" t="s">
        <v>8</v>
      </c>
      <c r="S74" s="381"/>
      <c r="T74" s="590" t="s">
        <v>510</v>
      </c>
      <c r="U74" s="590"/>
      <c r="V74" s="591"/>
      <c r="W74" s="592"/>
      <c r="X74" s="592"/>
      <c r="Y74" s="418"/>
      <c r="Z74" s="395"/>
      <c r="AA74" s="396"/>
      <c r="AB74" s="396"/>
      <c r="AC74" s="394"/>
      <c r="AD74" s="395"/>
      <c r="AE74" s="396"/>
      <c r="AF74" s="396"/>
      <c r="AG74" s="397"/>
      <c r="AH74" s="593">
        <f>IF(V74="賃金で算定",V75+Z75-AD75,0)</f>
        <v>0</v>
      </c>
      <c r="AI74" s="594"/>
      <c r="AJ74" s="594"/>
      <c r="AK74" s="595"/>
      <c r="AL74" s="359"/>
      <c r="AM74" s="362"/>
      <c r="AN74" s="479"/>
      <c r="AO74" s="480"/>
      <c r="AP74" s="480"/>
      <c r="AQ74" s="480"/>
      <c r="AR74" s="480"/>
      <c r="AS74" s="398"/>
      <c r="AV74" s="24" t="str">
        <f>IF(OR(O74="",Q74=""),"", IF(O74&lt;20,DATE(O74+118,Q74,IF(S74="",1,S74)),DATE(O74+88,Q74,IF(S74="",1,S74))))</f>
        <v/>
      </c>
      <c r="AW74" s="442" t="str">
        <f>IF(AV74&lt;=設定シート!C$15,"昔",IF(OR(LEFT($F$78,2)="31",LEFT($F$78,2)="34",LEFT($F$78,2)="36",LEFT($F$78,2)="37"),IF(AV74&lt;=設定シート!E$23,"1",IF(AV74&lt;=設定シート!G$23,"2",IF(AV74&lt;=設定シート!M$23,"3","4"))),IF(AV74&lt;=設定シート!E$15,"1",IF(AV74&lt;=設定シート!G$15,"2","3"))))</f>
        <v>3</v>
      </c>
      <c r="AX74" s="443">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386"/>
      <c r="AZ74" s="387"/>
      <c r="BA74" s="388">
        <f t="shared" ref="BA74" si="28">AN74</f>
        <v>0</v>
      </c>
      <c r="BB74" s="387"/>
      <c r="BC74" s="387"/>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585"/>
      <c r="C75" s="586"/>
      <c r="D75" s="586"/>
      <c r="E75" s="586"/>
      <c r="F75" s="586"/>
      <c r="G75" s="586"/>
      <c r="H75" s="586"/>
      <c r="I75" s="587"/>
      <c r="J75" s="585"/>
      <c r="K75" s="586"/>
      <c r="L75" s="586"/>
      <c r="M75" s="586"/>
      <c r="N75" s="589"/>
      <c r="O75" s="114"/>
      <c r="P75" s="11" t="s">
        <v>7</v>
      </c>
      <c r="Q75" s="23"/>
      <c r="R75" s="11" t="s">
        <v>8</v>
      </c>
      <c r="S75" s="115"/>
      <c r="T75" s="596" t="s">
        <v>28</v>
      </c>
      <c r="U75" s="596"/>
      <c r="V75" s="570"/>
      <c r="W75" s="571"/>
      <c r="X75" s="571"/>
      <c r="Y75" s="572"/>
      <c r="Z75" s="570"/>
      <c r="AA75" s="571"/>
      <c r="AB75" s="571"/>
      <c r="AC75" s="571"/>
      <c r="AD75" s="573"/>
      <c r="AE75" s="574"/>
      <c r="AF75" s="574"/>
      <c r="AG75" s="575"/>
      <c r="AH75" s="576">
        <f>IF(V74="賃金で算定",0,V75+Z75-AD75)</f>
        <v>0</v>
      </c>
      <c r="AI75" s="576"/>
      <c r="AJ75" s="576"/>
      <c r="AK75" s="577"/>
      <c r="AL75" s="578">
        <f>IF(V74="賃金で算定","賃金で算定",IF(OR(V75=0,$F$78="",AV74=""),0,IF(OR(LEFT($F$78,2)="31",LEFT($F$78,2)="34",LEFT($F$78,2)="36",LEFT($F$78,2)="37"),VLOOKUP($F$78,労務比率2,AX74,FALSE),VLOOKUP($F$78,労務比率,AX74,FALSE))))</f>
        <v>0</v>
      </c>
      <c r="AM75" s="579"/>
      <c r="AN75" s="580">
        <f>IF(V74="賃金で算定",0,INT(AH75*AL75/100))</f>
        <v>0</v>
      </c>
      <c r="AO75" s="581"/>
      <c r="AP75" s="581"/>
      <c r="AQ75" s="581"/>
      <c r="AR75" s="581"/>
      <c r="AS75" s="317"/>
      <c r="AV75" s="24"/>
      <c r="AW75" s="25"/>
      <c r="AY75" s="265">
        <f t="shared" ref="AY75" si="29">AH75</f>
        <v>0</v>
      </c>
      <c r="AZ75" s="264">
        <f>IF(AV74&lt;=設定シート!C$101,AH75,IF(AND(AV74&gt;=設定シート!E$101,AV74&lt;=設定シート!G$101),AH75*105/108,AH75))</f>
        <v>0</v>
      </c>
      <c r="BA75" s="263"/>
      <c r="BB75" s="264">
        <f t="shared" ref="BB75" si="30">IF($AL75="賃金で算定",0,INT(AY75*$AL75/100))</f>
        <v>0</v>
      </c>
      <c r="BC75" s="264">
        <f>IF(AY75=AZ75,BB75,AZ75*$AL75/100)</f>
        <v>0</v>
      </c>
      <c r="BL75" s="22">
        <f>IF(AY75=AZ75,0,1)</f>
        <v>0</v>
      </c>
      <c r="BM75" s="22" t="str">
        <f>IF(BL75=1,AL75,"")</f>
        <v/>
      </c>
    </row>
    <row r="76" spans="2:74" ht="18" customHeight="1">
      <c r="B76" s="582"/>
      <c r="C76" s="583"/>
      <c r="D76" s="583"/>
      <c r="E76" s="583"/>
      <c r="F76" s="583"/>
      <c r="G76" s="583"/>
      <c r="H76" s="583"/>
      <c r="I76" s="584"/>
      <c r="J76" s="582"/>
      <c r="K76" s="583"/>
      <c r="L76" s="583"/>
      <c r="M76" s="583"/>
      <c r="N76" s="588"/>
      <c r="O76" s="379"/>
      <c r="P76" s="357" t="s">
        <v>38</v>
      </c>
      <c r="Q76" s="380"/>
      <c r="R76" s="357" t="s">
        <v>8</v>
      </c>
      <c r="S76" s="381"/>
      <c r="T76" s="590" t="s">
        <v>510</v>
      </c>
      <c r="U76" s="590"/>
      <c r="V76" s="591"/>
      <c r="W76" s="592"/>
      <c r="X76" s="592"/>
      <c r="Y76" s="418"/>
      <c r="Z76" s="395"/>
      <c r="AA76" s="396"/>
      <c r="AB76" s="396"/>
      <c r="AC76" s="394"/>
      <c r="AD76" s="395"/>
      <c r="AE76" s="396"/>
      <c r="AF76" s="396"/>
      <c r="AG76" s="397"/>
      <c r="AH76" s="593">
        <f>IF(V76="賃金で算定",V77+Z77-AD77,0)</f>
        <v>0</v>
      </c>
      <c r="AI76" s="594"/>
      <c r="AJ76" s="594"/>
      <c r="AK76" s="595"/>
      <c r="AL76" s="359"/>
      <c r="AM76" s="362"/>
      <c r="AN76" s="479"/>
      <c r="AO76" s="480"/>
      <c r="AP76" s="480"/>
      <c r="AQ76" s="480"/>
      <c r="AR76" s="480"/>
      <c r="AS76" s="398"/>
      <c r="AV76" s="24" t="str">
        <f>IF(OR(O76="",Q76=""),"", IF(O76&lt;20,DATE(O76+118,Q76,IF(S76="",1,S76)),DATE(O76+88,Q76,IF(S76="",1,S76))))</f>
        <v/>
      </c>
      <c r="AW76" s="442" t="str">
        <f>IF(AV76&lt;=設定シート!C$15,"昔",IF(OR(LEFT($F$78,2)="31",LEFT($F$78,2)="34",LEFT($F$78,2)="36",LEFT($F$78,2)="37"),IF(AV76&lt;=設定シート!E$23,"1",IF(AV76&lt;=設定シート!G$23,"2",IF(AV76&lt;=設定シート!M$23,"3","4"))),IF(AV76&lt;=設定シート!E$15,"1",IF(AV76&lt;=設定シート!G$15,"2","3"))))</f>
        <v>3</v>
      </c>
      <c r="AX76" s="443">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386"/>
      <c r="AZ76" s="387"/>
      <c r="BA76" s="388">
        <f t="shared" ref="BA76" si="31">AN76</f>
        <v>0</v>
      </c>
      <c r="BB76" s="387"/>
      <c r="BC76" s="387"/>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585"/>
      <c r="C77" s="586"/>
      <c r="D77" s="586"/>
      <c r="E77" s="586"/>
      <c r="F77" s="586"/>
      <c r="G77" s="586"/>
      <c r="H77" s="586"/>
      <c r="I77" s="587"/>
      <c r="J77" s="585"/>
      <c r="K77" s="586"/>
      <c r="L77" s="586"/>
      <c r="M77" s="586"/>
      <c r="N77" s="589"/>
      <c r="O77" s="114"/>
      <c r="P77" s="11" t="s">
        <v>7</v>
      </c>
      <c r="Q77" s="23"/>
      <c r="R77" s="11" t="s">
        <v>8</v>
      </c>
      <c r="S77" s="115"/>
      <c r="T77" s="596" t="s">
        <v>28</v>
      </c>
      <c r="U77" s="596"/>
      <c r="V77" s="570"/>
      <c r="W77" s="571"/>
      <c r="X77" s="571"/>
      <c r="Y77" s="572"/>
      <c r="Z77" s="570"/>
      <c r="AA77" s="571"/>
      <c r="AB77" s="571"/>
      <c r="AC77" s="571"/>
      <c r="AD77" s="573"/>
      <c r="AE77" s="574"/>
      <c r="AF77" s="574"/>
      <c r="AG77" s="575"/>
      <c r="AH77" s="580">
        <f>IF(V76="賃金で算定",0,V77+Z77-AD77)</f>
        <v>0</v>
      </c>
      <c r="AI77" s="581"/>
      <c r="AJ77" s="581"/>
      <c r="AK77" s="601"/>
      <c r="AL77" s="578">
        <f>IF(V76="賃金で算定","賃金で算定",IF(OR(V77=0,$F$78="",AV76=""),0,IF(OR(LEFT($F$78,2)="31",LEFT($F$78,2)="34",LEFT($F$78,2)="36",LEFT($F$78,2)="37"),VLOOKUP($F$78,労務比率2,AX76,FALSE),VLOOKUP($F$78,労務比率,AX76,FALSE))))</f>
        <v>0</v>
      </c>
      <c r="AM77" s="579"/>
      <c r="AN77" s="580">
        <f>IF(V76="賃金で算定",0,INT(AH77*AL77/100))</f>
        <v>0</v>
      </c>
      <c r="AO77" s="581"/>
      <c r="AP77" s="581"/>
      <c r="AQ77" s="581"/>
      <c r="AR77" s="581"/>
      <c r="AS77" s="317"/>
      <c r="AV77" s="24"/>
      <c r="AW77" s="25"/>
      <c r="AY77" s="265">
        <f t="shared" ref="AY77" si="32">AH77</f>
        <v>0</v>
      </c>
      <c r="AZ77" s="264">
        <f>IF(AV76&lt;=設定シート!C$101,AH77,IF(AND(AV76&gt;=設定シート!E$101,AV76&lt;=設定シート!G$101),AH77*105/108,AH77))</f>
        <v>0</v>
      </c>
      <c r="BA77" s="263"/>
      <c r="BB77" s="264">
        <f t="shared" ref="BB77" si="33">IF($AL77="賃金で算定",0,INT(AY77*$AL77/100))</f>
        <v>0</v>
      </c>
      <c r="BC77" s="264">
        <f>IF(AY77=AZ77,BB77,AZ77*$AL77/100)</f>
        <v>0</v>
      </c>
      <c r="BL77" s="22">
        <f>IF(AY77=AZ77,0,1)</f>
        <v>0</v>
      </c>
      <c r="BM77" s="22" t="str">
        <f>IF(BL77=1,AL77,"")</f>
        <v/>
      </c>
    </row>
    <row r="78" spans="2:74" ht="18" customHeight="1">
      <c r="B78" s="491" t="s">
        <v>477</v>
      </c>
      <c r="C78" s="602"/>
      <c r="D78" s="602"/>
      <c r="E78" s="603"/>
      <c r="F78" s="683"/>
      <c r="G78" s="611"/>
      <c r="H78" s="611"/>
      <c r="I78" s="611"/>
      <c r="J78" s="611"/>
      <c r="K78" s="611"/>
      <c r="L78" s="611"/>
      <c r="M78" s="611"/>
      <c r="N78" s="612"/>
      <c r="O78" s="491" t="s">
        <v>478</v>
      </c>
      <c r="P78" s="602"/>
      <c r="Q78" s="602"/>
      <c r="R78" s="602"/>
      <c r="S78" s="602"/>
      <c r="T78" s="602"/>
      <c r="U78" s="603"/>
      <c r="V78" s="686">
        <f>AH78</f>
        <v>0</v>
      </c>
      <c r="W78" s="687"/>
      <c r="X78" s="687"/>
      <c r="Y78" s="688"/>
      <c r="Z78" s="395"/>
      <c r="AA78" s="396"/>
      <c r="AB78" s="396"/>
      <c r="AC78" s="394"/>
      <c r="AD78" s="395"/>
      <c r="AE78" s="396"/>
      <c r="AF78" s="396"/>
      <c r="AG78" s="394"/>
      <c r="AH78" s="593">
        <f>AH60+AH62+AH64+AH66+AH68+AH70+AH72+AH74+AH76</f>
        <v>0</v>
      </c>
      <c r="AI78" s="594"/>
      <c r="AJ78" s="594"/>
      <c r="AK78" s="595"/>
      <c r="AL78" s="364"/>
      <c r="AM78" s="366"/>
      <c r="AN78" s="593">
        <f>AN60+AN62+AN64+AN66+AN68+AN70+AN72+AN74+AN76</f>
        <v>0</v>
      </c>
      <c r="AO78" s="594"/>
      <c r="AP78" s="594"/>
      <c r="AQ78" s="594"/>
      <c r="AR78" s="594"/>
      <c r="AS78" s="398"/>
      <c r="AW78" s="25"/>
      <c r="AY78" s="386"/>
      <c r="AZ78" s="403"/>
      <c r="BA78" s="404">
        <f>BA60+BA62+BA64+BA66+BA68+BA70+BA72+BA74+BA76</f>
        <v>0</v>
      </c>
      <c r="BB78" s="388">
        <f>BB61+BB63+BB65+BB67+BB69+BB71+BB73+BB75+BB77</f>
        <v>0</v>
      </c>
      <c r="BC78" s="388">
        <f>SUMIF(BL61:BL77,0,BC61:BC77)+ROUNDDOWN(ROUNDDOWN(BL78*105/108,0)*BM78/100,0)</f>
        <v>0</v>
      </c>
      <c r="BL78" s="22">
        <f>SUMIF(BL61:BL77,1,AH61:AK77)</f>
        <v>0</v>
      </c>
      <c r="BM78" s="22">
        <f>IF(COUNT(BM61:BM77)=0,0,SUM(BM61:BM77)/COUNT(BM61:BM77))</f>
        <v>0</v>
      </c>
      <c r="BV78" s="3"/>
    </row>
    <row r="79" spans="2:74" ht="18" customHeight="1">
      <c r="B79" s="604"/>
      <c r="C79" s="605"/>
      <c r="D79" s="605"/>
      <c r="E79" s="606"/>
      <c r="F79" s="684"/>
      <c r="G79" s="614"/>
      <c r="H79" s="614"/>
      <c r="I79" s="614"/>
      <c r="J79" s="614"/>
      <c r="K79" s="614"/>
      <c r="L79" s="614"/>
      <c r="M79" s="614"/>
      <c r="N79" s="615"/>
      <c r="O79" s="604"/>
      <c r="P79" s="605"/>
      <c r="Q79" s="605"/>
      <c r="R79" s="605"/>
      <c r="S79" s="605"/>
      <c r="T79" s="605"/>
      <c r="U79" s="606"/>
      <c r="V79" s="597">
        <f>V61+V63+V65+V67+V69+V71+V73+V75+V77-V78</f>
        <v>0</v>
      </c>
      <c r="W79" s="576"/>
      <c r="X79" s="576"/>
      <c r="Y79" s="577"/>
      <c r="Z79" s="597">
        <f>Z61+Z63+Z65+Z67+Z69+Z71+Z73+Z75+Z77</f>
        <v>0</v>
      </c>
      <c r="AA79" s="576"/>
      <c r="AB79" s="576"/>
      <c r="AC79" s="576"/>
      <c r="AD79" s="597">
        <f>AD61+AD63+AD65+AD67+AD69+AD71+AD73+AD75+AD77</f>
        <v>0</v>
      </c>
      <c r="AE79" s="576"/>
      <c r="AF79" s="576"/>
      <c r="AG79" s="576"/>
      <c r="AH79" s="597">
        <f>AY79</f>
        <v>0</v>
      </c>
      <c r="AI79" s="576"/>
      <c r="AJ79" s="576"/>
      <c r="AK79" s="576"/>
      <c r="AL79" s="368"/>
      <c r="AM79" s="369"/>
      <c r="AN79" s="597">
        <f>BB79</f>
        <v>0</v>
      </c>
      <c r="AO79" s="576"/>
      <c r="AP79" s="576"/>
      <c r="AQ79" s="576"/>
      <c r="AR79" s="576"/>
      <c r="AS79" s="419"/>
      <c r="AW79" s="25"/>
      <c r="AY79" s="405">
        <f>AY61+AY63+AY65+AY67+AY69+AY71+AY73+AY75+AY77</f>
        <v>0</v>
      </c>
      <c r="AZ79" s="406"/>
      <c r="BA79" s="406"/>
      <c r="BB79" s="407">
        <f>BB78</f>
        <v>0</v>
      </c>
      <c r="BC79" s="408"/>
    </row>
    <row r="80" spans="2:74" ht="18" customHeight="1">
      <c r="B80" s="607"/>
      <c r="C80" s="608"/>
      <c r="D80" s="608"/>
      <c r="E80" s="609"/>
      <c r="F80" s="685"/>
      <c r="G80" s="616"/>
      <c r="H80" s="616"/>
      <c r="I80" s="616"/>
      <c r="J80" s="616"/>
      <c r="K80" s="616"/>
      <c r="L80" s="616"/>
      <c r="M80" s="616"/>
      <c r="N80" s="617"/>
      <c r="O80" s="607"/>
      <c r="P80" s="608"/>
      <c r="Q80" s="608"/>
      <c r="R80" s="608"/>
      <c r="S80" s="608"/>
      <c r="T80" s="608"/>
      <c r="U80" s="609"/>
      <c r="V80" s="580"/>
      <c r="W80" s="581"/>
      <c r="X80" s="581"/>
      <c r="Y80" s="601"/>
      <c r="Z80" s="580"/>
      <c r="AA80" s="581"/>
      <c r="AB80" s="581"/>
      <c r="AC80" s="581"/>
      <c r="AD80" s="580"/>
      <c r="AE80" s="581"/>
      <c r="AF80" s="581"/>
      <c r="AG80" s="581"/>
      <c r="AH80" s="580">
        <f>AZ80</f>
        <v>0</v>
      </c>
      <c r="AI80" s="581"/>
      <c r="AJ80" s="581"/>
      <c r="AK80" s="601"/>
      <c r="AL80" s="318"/>
      <c r="AM80" s="319"/>
      <c r="AN80" s="580">
        <f>BC80</f>
        <v>0</v>
      </c>
      <c r="AO80" s="581"/>
      <c r="AP80" s="581"/>
      <c r="AQ80" s="581"/>
      <c r="AR80" s="581"/>
      <c r="AS80" s="317"/>
      <c r="AU80" s="116"/>
      <c r="AW80" s="25"/>
      <c r="AY80" s="267"/>
      <c r="AZ80" s="268">
        <f>IF(AZ61+AZ63+AZ65+AZ67+AZ69+AZ71+AZ73+AZ75+AZ77=AY79,0,ROUNDDOWN(AZ61+AZ63+AZ65+AZ67+AZ69+AZ71+AZ73+AZ75+AZ77,0))</f>
        <v>0</v>
      </c>
      <c r="BA80" s="266"/>
      <c r="BB80" s="266"/>
      <c r="BC80" s="268">
        <f>IF(BC78=BB79,0,BC78)</f>
        <v>0</v>
      </c>
    </row>
    <row r="81" spans="2:49" ht="18" customHeight="1">
      <c r="AD81" s="1" t="str">
        <f>IF(AND($F78="",$V78+$V79&gt;0),"事業の種類を選択してください。","")</f>
        <v/>
      </c>
      <c r="AN81" s="481">
        <f>IF(AN78=0,0,AN78+IF(AN80=0,AN79,AN80))</f>
        <v>0</v>
      </c>
      <c r="AO81" s="481"/>
      <c r="AP81" s="481"/>
      <c r="AQ81" s="481"/>
      <c r="AR81" s="481"/>
      <c r="AW81" s="25"/>
    </row>
    <row r="82" spans="2:49" ht="31.9" customHeight="1">
      <c r="AN82" s="30"/>
      <c r="AO82" s="30"/>
      <c r="AP82" s="30"/>
      <c r="AQ82" s="30"/>
      <c r="AR82" s="30"/>
      <c r="AW82" s="25"/>
    </row>
    <row r="83" spans="2:49" ht="7.5" customHeight="1">
      <c r="X83" s="3"/>
      <c r="Y83" s="3"/>
      <c r="AW83" s="25"/>
    </row>
    <row r="84" spans="2:49" ht="10.55" customHeight="1">
      <c r="X84" s="3"/>
      <c r="Y84" s="3"/>
      <c r="AW84" s="25"/>
    </row>
    <row r="85" spans="2:49" ht="5.2" customHeight="1">
      <c r="X85" s="3"/>
      <c r="Y85" s="3"/>
      <c r="AW85" s="25"/>
    </row>
    <row r="86" spans="2:49" ht="5.2" customHeight="1">
      <c r="X86" s="3"/>
      <c r="Y86" s="3"/>
      <c r="AW86" s="25"/>
    </row>
    <row r="87" spans="2:49" ht="5.2" customHeight="1">
      <c r="X87" s="3"/>
      <c r="Y87" s="3"/>
      <c r="AW87" s="25"/>
    </row>
    <row r="88" spans="2:49" ht="5.2" customHeight="1">
      <c r="X88" s="3"/>
      <c r="Y88" s="3"/>
      <c r="AW88" s="25"/>
    </row>
    <row r="89" spans="2:49" ht="17.3" customHeight="1">
      <c r="B89" s="2" t="s">
        <v>42</v>
      </c>
      <c r="S89" s="9"/>
      <c r="T89" s="9"/>
      <c r="U89" s="9"/>
      <c r="V89" s="9"/>
      <c r="W89" s="9"/>
      <c r="AL89" s="26"/>
      <c r="AW89" s="25"/>
    </row>
    <row r="90" spans="2:49" ht="12.85" customHeight="1">
      <c r="M90" s="27"/>
      <c r="N90" s="27"/>
      <c r="O90" s="27"/>
      <c r="P90" s="27"/>
      <c r="Q90" s="27"/>
      <c r="R90" s="27"/>
      <c r="S90" s="27"/>
      <c r="T90" s="28"/>
      <c r="U90" s="28"/>
      <c r="V90" s="28"/>
      <c r="W90" s="28"/>
      <c r="X90" s="28"/>
      <c r="Y90" s="28"/>
      <c r="Z90" s="28"/>
      <c r="AA90" s="27"/>
      <c r="AB90" s="27"/>
      <c r="AC90" s="27"/>
      <c r="AL90" s="26"/>
      <c r="AM90" s="473" t="s">
        <v>502</v>
      </c>
      <c r="AN90" s="474"/>
      <c r="AO90" s="474"/>
      <c r="AP90" s="475"/>
      <c r="AW90" s="25"/>
    </row>
    <row r="91" spans="2:49" ht="12.85" customHeight="1">
      <c r="M91" s="27"/>
      <c r="N91" s="27"/>
      <c r="O91" s="27"/>
      <c r="P91" s="27"/>
      <c r="Q91" s="27"/>
      <c r="R91" s="27"/>
      <c r="S91" s="27"/>
      <c r="T91" s="28"/>
      <c r="U91" s="28"/>
      <c r="V91" s="28"/>
      <c r="W91" s="28"/>
      <c r="X91" s="28"/>
      <c r="Y91" s="28"/>
      <c r="Z91" s="28"/>
      <c r="AA91" s="27"/>
      <c r="AB91" s="27"/>
      <c r="AC91" s="27"/>
      <c r="AL91" s="26"/>
      <c r="AM91" s="476"/>
      <c r="AN91" s="477"/>
      <c r="AO91" s="477"/>
      <c r="AP91" s="478"/>
      <c r="AW91" s="25"/>
    </row>
    <row r="92" spans="2:49" ht="12.85" customHeight="1">
      <c r="M92" s="27"/>
      <c r="N92" s="27"/>
      <c r="O92" s="27"/>
      <c r="P92" s="27"/>
      <c r="Q92" s="27"/>
      <c r="R92" s="27"/>
      <c r="S92" s="27"/>
      <c r="T92" s="27"/>
      <c r="U92" s="27"/>
      <c r="V92" s="27"/>
      <c r="W92" s="27"/>
      <c r="X92" s="27"/>
      <c r="Y92" s="27"/>
      <c r="Z92" s="27"/>
      <c r="AA92" s="27"/>
      <c r="AB92" s="27"/>
      <c r="AC92" s="27"/>
      <c r="AL92" s="26"/>
      <c r="AM92" s="324"/>
      <c r="AN92" s="324"/>
      <c r="AW92" s="25"/>
    </row>
    <row r="93" spans="2:49" ht="6.1" customHeight="1">
      <c r="M93" s="27"/>
      <c r="N93" s="27"/>
      <c r="O93" s="27"/>
      <c r="P93" s="27"/>
      <c r="Q93" s="27"/>
      <c r="R93" s="27"/>
      <c r="S93" s="27"/>
      <c r="T93" s="27"/>
      <c r="U93" s="27"/>
      <c r="V93" s="27"/>
      <c r="W93" s="27"/>
      <c r="X93" s="27"/>
      <c r="Y93" s="27"/>
      <c r="Z93" s="27"/>
      <c r="AA93" s="27"/>
      <c r="AB93" s="27"/>
      <c r="AC93" s="27"/>
      <c r="AL93" s="26"/>
      <c r="AM93" s="26"/>
      <c r="AW93" s="25"/>
    </row>
    <row r="94" spans="2:49" ht="12.85" customHeight="1">
      <c r="B94" s="487" t="s">
        <v>9</v>
      </c>
      <c r="C94" s="488"/>
      <c r="D94" s="488"/>
      <c r="E94" s="488"/>
      <c r="F94" s="488"/>
      <c r="G94" s="488"/>
      <c r="H94" s="488"/>
      <c r="I94" s="488"/>
      <c r="J94" s="492" t="s">
        <v>17</v>
      </c>
      <c r="K94" s="492"/>
      <c r="L94" s="350" t="s">
        <v>10</v>
      </c>
      <c r="M94" s="492" t="s">
        <v>18</v>
      </c>
      <c r="N94" s="492"/>
      <c r="O94" s="493" t="s">
        <v>19</v>
      </c>
      <c r="P94" s="492"/>
      <c r="Q94" s="492"/>
      <c r="R94" s="492"/>
      <c r="S94" s="492"/>
      <c r="T94" s="492"/>
      <c r="U94" s="492" t="s">
        <v>20</v>
      </c>
      <c r="V94" s="492"/>
      <c r="W94" s="492"/>
      <c r="AD94" s="11"/>
      <c r="AE94" s="11"/>
      <c r="AF94" s="11"/>
      <c r="AG94" s="11"/>
      <c r="AH94" s="11"/>
      <c r="AI94" s="11"/>
      <c r="AJ94" s="11"/>
      <c r="AL94" s="627">
        <f>$AL$9</f>
        <v>0</v>
      </c>
      <c r="AM94" s="495"/>
      <c r="AN94" s="562" t="s">
        <v>11</v>
      </c>
      <c r="AO94" s="562"/>
      <c r="AP94" s="495">
        <v>3</v>
      </c>
      <c r="AQ94" s="495"/>
      <c r="AR94" s="562" t="s">
        <v>12</v>
      </c>
      <c r="AS94" s="565"/>
      <c r="AW94" s="25"/>
    </row>
    <row r="95" spans="2:49" ht="13.9" customHeight="1">
      <c r="B95" s="488"/>
      <c r="C95" s="488"/>
      <c r="D95" s="488"/>
      <c r="E95" s="488"/>
      <c r="F95" s="488"/>
      <c r="G95" s="488"/>
      <c r="H95" s="488"/>
      <c r="I95" s="488"/>
      <c r="J95" s="675">
        <f>$J$10</f>
        <v>0</v>
      </c>
      <c r="K95" s="663">
        <f>$K$10</f>
        <v>0</v>
      </c>
      <c r="L95" s="677">
        <f>$L$10</f>
        <v>0</v>
      </c>
      <c r="M95" s="666">
        <f>$M$10</f>
        <v>0</v>
      </c>
      <c r="N95" s="663">
        <f>$N$10</f>
        <v>0</v>
      </c>
      <c r="O95" s="666">
        <f>$O$10</f>
        <v>0</v>
      </c>
      <c r="P95" s="628">
        <f>$P$10</f>
        <v>0</v>
      </c>
      <c r="Q95" s="628">
        <f>$Q$10</f>
        <v>0</v>
      </c>
      <c r="R95" s="628">
        <f>$R$10</f>
        <v>0</v>
      </c>
      <c r="S95" s="628">
        <f>$S$10</f>
        <v>0</v>
      </c>
      <c r="T95" s="663">
        <f>$T$10</f>
        <v>0</v>
      </c>
      <c r="U95" s="666">
        <f>$U$10</f>
        <v>0</v>
      </c>
      <c r="V95" s="628">
        <f>$V$10</f>
        <v>0</v>
      </c>
      <c r="W95" s="663">
        <f>$W$10</f>
        <v>0</v>
      </c>
      <c r="AD95" s="11"/>
      <c r="AE95" s="11"/>
      <c r="AF95" s="11"/>
      <c r="AG95" s="11"/>
      <c r="AH95" s="11"/>
      <c r="AI95" s="11"/>
      <c r="AJ95" s="11"/>
      <c r="AL95" s="496"/>
      <c r="AM95" s="497"/>
      <c r="AN95" s="563"/>
      <c r="AO95" s="563"/>
      <c r="AP95" s="497"/>
      <c r="AQ95" s="497"/>
      <c r="AR95" s="563"/>
      <c r="AS95" s="566"/>
      <c r="AW95" s="25"/>
    </row>
    <row r="96" spans="2:49" ht="9.1" customHeight="1">
      <c r="B96" s="488"/>
      <c r="C96" s="488"/>
      <c r="D96" s="488"/>
      <c r="E96" s="488"/>
      <c r="F96" s="488"/>
      <c r="G96" s="488"/>
      <c r="H96" s="488"/>
      <c r="I96" s="488"/>
      <c r="J96" s="676"/>
      <c r="K96" s="664"/>
      <c r="L96" s="678"/>
      <c r="M96" s="667"/>
      <c r="N96" s="664"/>
      <c r="O96" s="667"/>
      <c r="P96" s="629"/>
      <c r="Q96" s="629"/>
      <c r="R96" s="629"/>
      <c r="S96" s="629"/>
      <c r="T96" s="664"/>
      <c r="U96" s="667"/>
      <c r="V96" s="629"/>
      <c r="W96" s="664"/>
      <c r="AD96" s="11"/>
      <c r="AE96" s="11"/>
      <c r="AF96" s="11"/>
      <c r="AG96" s="11"/>
      <c r="AH96" s="11"/>
      <c r="AI96" s="11"/>
      <c r="AJ96" s="11"/>
      <c r="AL96" s="498"/>
      <c r="AM96" s="499"/>
      <c r="AN96" s="564"/>
      <c r="AO96" s="564"/>
      <c r="AP96" s="499"/>
      <c r="AQ96" s="499"/>
      <c r="AR96" s="564"/>
      <c r="AS96" s="567"/>
      <c r="AW96" s="25"/>
    </row>
    <row r="97" spans="2:74" ht="6.1" customHeight="1">
      <c r="B97" s="490"/>
      <c r="C97" s="490"/>
      <c r="D97" s="490"/>
      <c r="E97" s="490"/>
      <c r="F97" s="490"/>
      <c r="G97" s="490"/>
      <c r="H97" s="490"/>
      <c r="I97" s="490"/>
      <c r="J97" s="676"/>
      <c r="K97" s="665"/>
      <c r="L97" s="679"/>
      <c r="M97" s="668"/>
      <c r="N97" s="665"/>
      <c r="O97" s="668"/>
      <c r="P97" s="630"/>
      <c r="Q97" s="630"/>
      <c r="R97" s="630"/>
      <c r="S97" s="630"/>
      <c r="T97" s="665"/>
      <c r="U97" s="668"/>
      <c r="V97" s="630"/>
      <c r="W97" s="665"/>
      <c r="AW97" s="25"/>
    </row>
    <row r="98" spans="2:74" ht="15" customHeight="1">
      <c r="B98" s="541" t="s">
        <v>43</v>
      </c>
      <c r="C98" s="542"/>
      <c r="D98" s="542"/>
      <c r="E98" s="542"/>
      <c r="F98" s="542"/>
      <c r="G98" s="542"/>
      <c r="H98" s="542"/>
      <c r="I98" s="543"/>
      <c r="J98" s="541" t="s">
        <v>13</v>
      </c>
      <c r="K98" s="542"/>
      <c r="L98" s="542"/>
      <c r="M98" s="542"/>
      <c r="N98" s="550"/>
      <c r="O98" s="553" t="s">
        <v>44</v>
      </c>
      <c r="P98" s="542"/>
      <c r="Q98" s="542"/>
      <c r="R98" s="542"/>
      <c r="S98" s="542"/>
      <c r="T98" s="542"/>
      <c r="U98" s="543"/>
      <c r="V98" s="351" t="s">
        <v>488</v>
      </c>
      <c r="W98" s="352"/>
      <c r="X98" s="352"/>
      <c r="Y98" s="556" t="s">
        <v>489</v>
      </c>
      <c r="Z98" s="556"/>
      <c r="AA98" s="556"/>
      <c r="AB98" s="556"/>
      <c r="AC98" s="556"/>
      <c r="AD98" s="556"/>
      <c r="AE98" s="556"/>
      <c r="AF98" s="556"/>
      <c r="AG98" s="556"/>
      <c r="AH98" s="556"/>
      <c r="AI98" s="352"/>
      <c r="AJ98" s="352"/>
      <c r="AK98" s="353"/>
      <c r="AL98" s="680" t="s">
        <v>339</v>
      </c>
      <c r="AM98" s="680"/>
      <c r="AN98" s="557" t="s">
        <v>504</v>
      </c>
      <c r="AO98" s="557"/>
      <c r="AP98" s="557"/>
      <c r="AQ98" s="557"/>
      <c r="AR98" s="557"/>
      <c r="AS98" s="558"/>
      <c r="AW98" s="25"/>
    </row>
    <row r="99" spans="2:74" ht="13.9" customHeight="1">
      <c r="B99" s="544"/>
      <c r="C99" s="545"/>
      <c r="D99" s="545"/>
      <c r="E99" s="545"/>
      <c r="F99" s="545"/>
      <c r="G99" s="545"/>
      <c r="H99" s="545"/>
      <c r="I99" s="546"/>
      <c r="J99" s="544"/>
      <c r="K99" s="545"/>
      <c r="L99" s="545"/>
      <c r="M99" s="545"/>
      <c r="N99" s="551"/>
      <c r="O99" s="554"/>
      <c r="P99" s="545"/>
      <c r="Q99" s="545"/>
      <c r="R99" s="545"/>
      <c r="S99" s="545"/>
      <c r="T99" s="545"/>
      <c r="U99" s="546"/>
      <c r="V99" s="504" t="s">
        <v>14</v>
      </c>
      <c r="W99" s="690"/>
      <c r="X99" s="690"/>
      <c r="Y99" s="691"/>
      <c r="Z99" s="510" t="s">
        <v>23</v>
      </c>
      <c r="AA99" s="511"/>
      <c r="AB99" s="511"/>
      <c r="AC99" s="512"/>
      <c r="AD99" s="695" t="s">
        <v>24</v>
      </c>
      <c r="AE99" s="696"/>
      <c r="AF99" s="696"/>
      <c r="AG99" s="697"/>
      <c r="AH99" s="522" t="s">
        <v>125</v>
      </c>
      <c r="AI99" s="523"/>
      <c r="AJ99" s="523"/>
      <c r="AK99" s="524"/>
      <c r="AL99" s="681" t="s">
        <v>340</v>
      </c>
      <c r="AM99" s="681"/>
      <c r="AN99" s="532" t="s">
        <v>26</v>
      </c>
      <c r="AO99" s="533"/>
      <c r="AP99" s="533"/>
      <c r="AQ99" s="533"/>
      <c r="AR99" s="534"/>
      <c r="AS99" s="535"/>
      <c r="AW99" s="25"/>
      <c r="AY99" s="375" t="s">
        <v>366</v>
      </c>
      <c r="AZ99" s="375" t="s">
        <v>366</v>
      </c>
      <c r="BA99" s="375" t="s">
        <v>364</v>
      </c>
      <c r="BB99" s="536" t="s">
        <v>365</v>
      </c>
      <c r="BC99" s="537"/>
    </row>
    <row r="100" spans="2:74" ht="13.9" customHeight="1">
      <c r="B100" s="547"/>
      <c r="C100" s="548"/>
      <c r="D100" s="548"/>
      <c r="E100" s="548"/>
      <c r="F100" s="548"/>
      <c r="G100" s="548"/>
      <c r="H100" s="548"/>
      <c r="I100" s="549"/>
      <c r="J100" s="547"/>
      <c r="K100" s="548"/>
      <c r="L100" s="548"/>
      <c r="M100" s="548"/>
      <c r="N100" s="552"/>
      <c r="O100" s="555"/>
      <c r="P100" s="548"/>
      <c r="Q100" s="548"/>
      <c r="R100" s="548"/>
      <c r="S100" s="548"/>
      <c r="T100" s="548"/>
      <c r="U100" s="549"/>
      <c r="V100" s="692"/>
      <c r="W100" s="693"/>
      <c r="X100" s="693"/>
      <c r="Y100" s="694"/>
      <c r="Z100" s="513"/>
      <c r="AA100" s="514"/>
      <c r="AB100" s="514"/>
      <c r="AC100" s="515"/>
      <c r="AD100" s="698"/>
      <c r="AE100" s="699"/>
      <c r="AF100" s="699"/>
      <c r="AG100" s="700"/>
      <c r="AH100" s="525"/>
      <c r="AI100" s="526"/>
      <c r="AJ100" s="526"/>
      <c r="AK100" s="527"/>
      <c r="AL100" s="682"/>
      <c r="AM100" s="682"/>
      <c r="AN100" s="538"/>
      <c r="AO100" s="538"/>
      <c r="AP100" s="538"/>
      <c r="AQ100" s="538"/>
      <c r="AR100" s="538"/>
      <c r="AS100" s="539"/>
      <c r="AW100" s="25"/>
      <c r="AY100" s="262"/>
      <c r="AZ100" s="263" t="s">
        <v>360</v>
      </c>
      <c r="BA100" s="263" t="s">
        <v>363</v>
      </c>
      <c r="BB100" s="376" t="s">
        <v>361</v>
      </c>
      <c r="BC100" s="263" t="s">
        <v>360</v>
      </c>
      <c r="BL100" s="22" t="s">
        <v>371</v>
      </c>
      <c r="BM100" s="22" t="s">
        <v>198</v>
      </c>
    </row>
    <row r="101" spans="2:74" ht="18" customHeight="1">
      <c r="B101" s="582"/>
      <c r="C101" s="583"/>
      <c r="D101" s="583"/>
      <c r="E101" s="583"/>
      <c r="F101" s="583"/>
      <c r="G101" s="583"/>
      <c r="H101" s="583"/>
      <c r="I101" s="584"/>
      <c r="J101" s="582"/>
      <c r="K101" s="583"/>
      <c r="L101" s="583"/>
      <c r="M101" s="583"/>
      <c r="N101" s="588"/>
      <c r="O101" s="379"/>
      <c r="P101" s="357" t="s">
        <v>38</v>
      </c>
      <c r="Q101" s="380"/>
      <c r="R101" s="357" t="s">
        <v>8</v>
      </c>
      <c r="S101" s="381"/>
      <c r="T101" s="590" t="s">
        <v>46</v>
      </c>
      <c r="U101" s="689"/>
      <c r="V101" s="591"/>
      <c r="W101" s="592"/>
      <c r="X101" s="592"/>
      <c r="Y101" s="413" t="s">
        <v>15</v>
      </c>
      <c r="Z101" s="383"/>
      <c r="AA101" s="384"/>
      <c r="AB101" s="384"/>
      <c r="AC101" s="382" t="s">
        <v>15</v>
      </c>
      <c r="AD101" s="383"/>
      <c r="AE101" s="384"/>
      <c r="AF101" s="384"/>
      <c r="AG101" s="385" t="s">
        <v>15</v>
      </c>
      <c r="AH101" s="593">
        <f>IF(V101="賃金で算定",V102+Z102-AD102,0)</f>
        <v>0</v>
      </c>
      <c r="AI101" s="594"/>
      <c r="AJ101" s="594"/>
      <c r="AK101" s="595"/>
      <c r="AL101" s="359"/>
      <c r="AM101" s="362"/>
      <c r="AN101" s="479"/>
      <c r="AO101" s="480"/>
      <c r="AP101" s="480"/>
      <c r="AQ101" s="480"/>
      <c r="AR101" s="480"/>
      <c r="AS101" s="385" t="s">
        <v>15</v>
      </c>
      <c r="AV101" s="24" t="str">
        <f>IF(OR(O101="",Q101=""),"", IF(O101&lt;20,DATE(O101+118,Q101,IF(S101="",1,S101)),DATE(O101+88,Q101,IF(S101="",1,S101))))</f>
        <v/>
      </c>
      <c r="AW101" s="442" t="str">
        <f>IF(AV101&lt;=設定シート!C$15,"昔",IF(OR(LEFT($F$119,2)="31",LEFT($F$119,2)="34",LEFT($F$119,2)="36",LEFT($F$119,2)="37"),IF(AV101&lt;=設定シート!E$23,"1",IF(AV101&lt;=設定シート!G$23,"2",IF(AV101&lt;=設定シート!M$23,"3","4"))),IF(AV101&lt;=設定シート!E$15,"1",IF(AV101&lt;=設定シート!G$15,"2","3"))))</f>
        <v>3</v>
      </c>
      <c r="AX101" s="443">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386"/>
      <c r="AZ101" s="387"/>
      <c r="BA101" s="388">
        <f>AN101</f>
        <v>0</v>
      </c>
      <c r="BB101" s="387"/>
      <c r="BC101" s="387"/>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585"/>
      <c r="C102" s="586"/>
      <c r="D102" s="586"/>
      <c r="E102" s="586"/>
      <c r="F102" s="586"/>
      <c r="G102" s="586"/>
      <c r="H102" s="586"/>
      <c r="I102" s="587"/>
      <c r="J102" s="585"/>
      <c r="K102" s="586"/>
      <c r="L102" s="586"/>
      <c r="M102" s="586"/>
      <c r="N102" s="589"/>
      <c r="O102" s="114"/>
      <c r="P102" s="11" t="s">
        <v>7</v>
      </c>
      <c r="Q102" s="23"/>
      <c r="R102" s="11" t="s">
        <v>8</v>
      </c>
      <c r="S102" s="115"/>
      <c r="T102" s="596" t="s">
        <v>28</v>
      </c>
      <c r="U102" s="596"/>
      <c r="V102" s="570"/>
      <c r="W102" s="571"/>
      <c r="X102" s="571"/>
      <c r="Y102" s="572"/>
      <c r="Z102" s="573"/>
      <c r="AA102" s="574"/>
      <c r="AB102" s="574"/>
      <c r="AC102" s="574"/>
      <c r="AD102" s="573"/>
      <c r="AE102" s="574"/>
      <c r="AF102" s="574"/>
      <c r="AG102" s="575"/>
      <c r="AH102" s="576">
        <f>IF(V101="賃金で算定",0,V102+Z102-AD102)</f>
        <v>0</v>
      </c>
      <c r="AI102" s="576"/>
      <c r="AJ102" s="576"/>
      <c r="AK102" s="577"/>
      <c r="AL102" s="578">
        <f>IF(V101="賃金で算定","賃金で算定",IF(OR(V102=0,$F$119="",AV101=""),0,IF(OR(LEFT($F$119,2)="31",LEFT($F$119,2)="34",LEFT($F$119,2)="36",LEFT($F$119,2)="37"),VLOOKUP($F$119,労務比率2,AX101,FALSE),VLOOKUP($F$119,労務比率,AX101,FALSE))))</f>
        <v>0</v>
      </c>
      <c r="AM102" s="579"/>
      <c r="AN102" s="580">
        <f>IF(V101="賃金で算定",0,INT(AH102*AL102/100))</f>
        <v>0</v>
      </c>
      <c r="AO102" s="581"/>
      <c r="AP102" s="581"/>
      <c r="AQ102" s="581"/>
      <c r="AR102" s="581"/>
      <c r="AS102" s="317"/>
      <c r="AV102" s="24"/>
      <c r="AW102" s="25"/>
      <c r="AY102" s="265">
        <f>AH102</f>
        <v>0</v>
      </c>
      <c r="AZ102" s="264">
        <f>IF(AV101&lt;=設定シート!C$101,AH102,IF(AND(AV101&gt;=設定シート!E$101,AV101&lt;=設定シート!G$101),AH102*105/108,AH102))</f>
        <v>0</v>
      </c>
      <c r="BA102" s="263"/>
      <c r="BB102" s="264">
        <f>IF($AL102="賃金で算定",0,INT(AY102*$AL102/100))</f>
        <v>0</v>
      </c>
      <c r="BC102" s="264">
        <f>IF(AY102=AZ102,BB102,AZ102*$AL102/100)</f>
        <v>0</v>
      </c>
      <c r="BL102" s="22">
        <f>IF(AY102=AZ102,0,1)</f>
        <v>0</v>
      </c>
      <c r="BM102" s="22" t="str">
        <f>IF(BL102=1,AL102,"")</f>
        <v/>
      </c>
    </row>
    <row r="103" spans="2:74" ht="18" customHeight="1">
      <c r="B103" s="582"/>
      <c r="C103" s="583"/>
      <c r="D103" s="583"/>
      <c r="E103" s="583"/>
      <c r="F103" s="583"/>
      <c r="G103" s="583"/>
      <c r="H103" s="583"/>
      <c r="I103" s="584"/>
      <c r="J103" s="582"/>
      <c r="K103" s="583"/>
      <c r="L103" s="583"/>
      <c r="M103" s="583"/>
      <c r="N103" s="588"/>
      <c r="O103" s="379"/>
      <c r="P103" s="357" t="s">
        <v>38</v>
      </c>
      <c r="Q103" s="380"/>
      <c r="R103" s="357" t="s">
        <v>8</v>
      </c>
      <c r="S103" s="381"/>
      <c r="T103" s="590" t="s">
        <v>40</v>
      </c>
      <c r="U103" s="689"/>
      <c r="V103" s="591"/>
      <c r="W103" s="592"/>
      <c r="X103" s="592"/>
      <c r="Y103" s="418"/>
      <c r="Z103" s="395"/>
      <c r="AA103" s="396"/>
      <c r="AB103" s="396"/>
      <c r="AC103" s="394"/>
      <c r="AD103" s="395"/>
      <c r="AE103" s="396"/>
      <c r="AF103" s="396"/>
      <c r="AG103" s="397"/>
      <c r="AH103" s="593">
        <f>IF(V103="賃金で算定",V104+Z104-AD104,0)</f>
        <v>0</v>
      </c>
      <c r="AI103" s="594"/>
      <c r="AJ103" s="594"/>
      <c r="AK103" s="595"/>
      <c r="AL103" s="359"/>
      <c r="AM103" s="362"/>
      <c r="AN103" s="479"/>
      <c r="AO103" s="480"/>
      <c r="AP103" s="480"/>
      <c r="AQ103" s="480"/>
      <c r="AR103" s="480"/>
      <c r="AS103" s="398"/>
      <c r="AV103" s="24" t="str">
        <f>IF(OR(O103="",Q103=""),"", IF(O103&lt;20,DATE(O103+118,Q103,IF(S103="",1,S103)),DATE(O103+88,Q103,IF(S103="",1,S103))))</f>
        <v/>
      </c>
      <c r="AW103" s="442" t="str">
        <f>IF(AV103&lt;=設定シート!C$15,"昔",IF(OR(LEFT($F$119,2)="31",LEFT($F$119,2)="34",LEFT($F$119,2)="36",LEFT($F$119,2)="37"),IF(AV103&lt;=設定シート!E$23,"1",IF(AV103&lt;=設定シート!G$23,"2",IF(AV103&lt;=設定シート!M$23,"3","4"))),IF(AV103&lt;=設定シート!E$15,"1",IF(AV103&lt;=設定シート!G$15,"2","3"))))</f>
        <v>3</v>
      </c>
      <c r="AX103" s="443">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386"/>
      <c r="AZ103" s="387"/>
      <c r="BA103" s="388">
        <f t="shared" ref="BA103" si="34">AN103</f>
        <v>0</v>
      </c>
      <c r="BB103" s="387"/>
      <c r="BC103" s="387"/>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585"/>
      <c r="C104" s="586"/>
      <c r="D104" s="586"/>
      <c r="E104" s="586"/>
      <c r="F104" s="586"/>
      <c r="G104" s="586"/>
      <c r="H104" s="586"/>
      <c r="I104" s="587"/>
      <c r="J104" s="585"/>
      <c r="K104" s="586"/>
      <c r="L104" s="586"/>
      <c r="M104" s="586"/>
      <c r="N104" s="589"/>
      <c r="O104" s="114"/>
      <c r="P104" s="11" t="s">
        <v>7</v>
      </c>
      <c r="Q104" s="23"/>
      <c r="R104" s="11" t="s">
        <v>8</v>
      </c>
      <c r="S104" s="115"/>
      <c r="T104" s="596" t="s">
        <v>28</v>
      </c>
      <c r="U104" s="596"/>
      <c r="V104" s="570"/>
      <c r="W104" s="571"/>
      <c r="X104" s="571"/>
      <c r="Y104" s="572"/>
      <c r="Z104" s="573"/>
      <c r="AA104" s="574"/>
      <c r="AB104" s="574"/>
      <c r="AC104" s="574"/>
      <c r="AD104" s="573"/>
      <c r="AE104" s="574"/>
      <c r="AF104" s="574"/>
      <c r="AG104" s="575"/>
      <c r="AH104" s="576">
        <f>IF(V103="賃金で算定",0,V104+Z104-AD104)</f>
        <v>0</v>
      </c>
      <c r="AI104" s="576"/>
      <c r="AJ104" s="576"/>
      <c r="AK104" s="577"/>
      <c r="AL104" s="578">
        <f>IF(V103="賃金で算定","賃金で算定",IF(OR(V104=0,$F$119="",AV103=""),0,IF(OR(LEFT($F$119,2)="31",LEFT($F$119,2)="34",LEFT($F$119,2)="36",LEFT($F$119,2)="37"),VLOOKUP($F$119,労務比率2,AX103,FALSE),VLOOKUP($F$119,労務比率,AX103,FALSE))))</f>
        <v>0</v>
      </c>
      <c r="AM104" s="579"/>
      <c r="AN104" s="580">
        <f>IF(V103="賃金で算定",0,INT(AH104*AL104/100))</f>
        <v>0</v>
      </c>
      <c r="AO104" s="581"/>
      <c r="AP104" s="581"/>
      <c r="AQ104" s="581"/>
      <c r="AR104" s="581"/>
      <c r="AS104" s="317"/>
      <c r="AV104" s="24"/>
      <c r="AW104" s="25"/>
      <c r="AY104" s="265">
        <f t="shared" ref="AY104" si="35">AH104</f>
        <v>0</v>
      </c>
      <c r="AZ104" s="264">
        <f>IF(AV103&lt;=設定シート!C$101,AH104,IF(AND(AV103&gt;=設定シート!E$101,AV103&lt;=設定シート!G$101),AH104*105/108,AH104))</f>
        <v>0</v>
      </c>
      <c r="BA104" s="263"/>
      <c r="BB104" s="264">
        <f t="shared" ref="BB104" si="36">IF($AL104="賃金で算定",0,INT(AY104*$AL104/100))</f>
        <v>0</v>
      </c>
      <c r="BC104" s="264">
        <f>IF(AY104=AZ104,BB104,AZ104*$AL104/100)</f>
        <v>0</v>
      </c>
      <c r="BL104" s="22">
        <f>IF(AY104=AZ104,0,1)</f>
        <v>0</v>
      </c>
      <c r="BM104" s="22" t="str">
        <f>IF(BL104=1,AL104,"")</f>
        <v/>
      </c>
    </row>
    <row r="105" spans="2:74" ht="18" customHeight="1">
      <c r="B105" s="582"/>
      <c r="C105" s="583"/>
      <c r="D105" s="583"/>
      <c r="E105" s="583"/>
      <c r="F105" s="583"/>
      <c r="G105" s="583"/>
      <c r="H105" s="583"/>
      <c r="I105" s="584"/>
      <c r="J105" s="582"/>
      <c r="K105" s="583"/>
      <c r="L105" s="583"/>
      <c r="M105" s="583"/>
      <c r="N105" s="588"/>
      <c r="O105" s="379"/>
      <c r="P105" s="357" t="s">
        <v>38</v>
      </c>
      <c r="Q105" s="380"/>
      <c r="R105" s="357" t="s">
        <v>8</v>
      </c>
      <c r="S105" s="381"/>
      <c r="T105" s="590" t="s">
        <v>40</v>
      </c>
      <c r="U105" s="689"/>
      <c r="V105" s="591"/>
      <c r="W105" s="592"/>
      <c r="X105" s="592"/>
      <c r="Y105" s="418"/>
      <c r="Z105" s="395"/>
      <c r="AA105" s="396"/>
      <c r="AB105" s="396"/>
      <c r="AC105" s="394"/>
      <c r="AD105" s="395"/>
      <c r="AE105" s="396"/>
      <c r="AF105" s="396"/>
      <c r="AG105" s="397"/>
      <c r="AH105" s="593">
        <f>IF(V105="賃金で算定",V106+Z106-AD106,0)</f>
        <v>0</v>
      </c>
      <c r="AI105" s="594"/>
      <c r="AJ105" s="594"/>
      <c r="AK105" s="595"/>
      <c r="AL105" s="359"/>
      <c r="AM105" s="362"/>
      <c r="AN105" s="479"/>
      <c r="AO105" s="480"/>
      <c r="AP105" s="480"/>
      <c r="AQ105" s="480"/>
      <c r="AR105" s="480"/>
      <c r="AS105" s="398"/>
      <c r="AV105" s="24" t="str">
        <f>IF(OR(O105="",Q105=""),"", IF(O105&lt;20,DATE(O105+118,Q105,IF(S105="",1,S105)),DATE(O105+88,Q105,IF(S105="",1,S105))))</f>
        <v/>
      </c>
      <c r="AW105" s="442" t="str">
        <f>IF(AV105&lt;=設定シート!C$15,"昔",IF(OR(LEFT($F$119,2)="31",LEFT($F$119,2)="34",LEFT($F$119,2)="36",LEFT($F$119,2)="37"),IF(AV105&lt;=設定シート!E$23,"1",IF(AV105&lt;=設定シート!G$23,"2",IF(AV105&lt;=設定シート!M$23,"3","4"))),IF(AV105&lt;=設定シート!E$15,"1",IF(AV105&lt;=設定シート!G$15,"2","3"))))</f>
        <v>3</v>
      </c>
      <c r="AX105" s="443">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386"/>
      <c r="AZ105" s="387"/>
      <c r="BA105" s="388">
        <f t="shared" ref="BA105" si="37">AN105</f>
        <v>0</v>
      </c>
      <c r="BB105" s="387"/>
      <c r="BC105" s="387"/>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585"/>
      <c r="C106" s="586"/>
      <c r="D106" s="586"/>
      <c r="E106" s="586"/>
      <c r="F106" s="586"/>
      <c r="G106" s="586"/>
      <c r="H106" s="586"/>
      <c r="I106" s="587"/>
      <c r="J106" s="585"/>
      <c r="K106" s="586"/>
      <c r="L106" s="586"/>
      <c r="M106" s="586"/>
      <c r="N106" s="589"/>
      <c r="O106" s="114"/>
      <c r="P106" s="11" t="s">
        <v>7</v>
      </c>
      <c r="Q106" s="23"/>
      <c r="R106" s="11" t="s">
        <v>8</v>
      </c>
      <c r="S106" s="115"/>
      <c r="T106" s="596" t="s">
        <v>28</v>
      </c>
      <c r="U106" s="596"/>
      <c r="V106" s="570"/>
      <c r="W106" s="571"/>
      <c r="X106" s="571"/>
      <c r="Y106" s="572"/>
      <c r="Z106" s="570"/>
      <c r="AA106" s="571"/>
      <c r="AB106" s="571"/>
      <c r="AC106" s="571"/>
      <c r="AD106" s="570"/>
      <c r="AE106" s="571"/>
      <c r="AF106" s="571"/>
      <c r="AG106" s="572"/>
      <c r="AH106" s="576">
        <f>IF(V105="賃金で算定",0,V106+Z106-AD106)</f>
        <v>0</v>
      </c>
      <c r="AI106" s="576"/>
      <c r="AJ106" s="576"/>
      <c r="AK106" s="577"/>
      <c r="AL106" s="578">
        <f>IF(V105="賃金で算定","賃金で算定",IF(OR(V106=0,$F$119="",AV105=""),0,IF(OR(LEFT($F$119,2)="31",LEFT($F$119,2)="34",LEFT($F$119,2)="36",LEFT($F$119,2)="37"),VLOOKUP($F$119,労務比率2,AX105,FALSE),VLOOKUP($F$119,労務比率,AX105,FALSE))))</f>
        <v>0</v>
      </c>
      <c r="AM106" s="579"/>
      <c r="AN106" s="580">
        <f>IF(V105="賃金で算定",0,INT(AH106*AL106/100))</f>
        <v>0</v>
      </c>
      <c r="AO106" s="581"/>
      <c r="AP106" s="581"/>
      <c r="AQ106" s="581"/>
      <c r="AR106" s="581"/>
      <c r="AS106" s="317"/>
      <c r="AV106" s="24"/>
      <c r="AW106" s="25"/>
      <c r="AY106" s="265">
        <f t="shared" ref="AY106" si="38">AH106</f>
        <v>0</v>
      </c>
      <c r="AZ106" s="264">
        <f>IF(AV105&lt;=設定シート!C$101,AH106,IF(AND(AV105&gt;=設定シート!E$101,AV105&lt;=設定シート!G$101),AH106*105/108,AH106))</f>
        <v>0</v>
      </c>
      <c r="BA106" s="263"/>
      <c r="BB106" s="264">
        <f t="shared" ref="BB106" si="39">IF($AL106="賃金で算定",0,INT(AY106*$AL106/100))</f>
        <v>0</v>
      </c>
      <c r="BC106" s="264">
        <f>IF(AY106=AZ106,BB106,AZ106*$AL106/100)</f>
        <v>0</v>
      </c>
      <c r="BL106" s="22">
        <f>IF(AY106=AZ106,0,1)</f>
        <v>0</v>
      </c>
      <c r="BM106" s="22" t="str">
        <f>IF(BL106=1,AL106,"")</f>
        <v/>
      </c>
    </row>
    <row r="107" spans="2:74" ht="18" customHeight="1">
      <c r="B107" s="582"/>
      <c r="C107" s="583"/>
      <c r="D107" s="583"/>
      <c r="E107" s="583"/>
      <c r="F107" s="583"/>
      <c r="G107" s="583"/>
      <c r="H107" s="583"/>
      <c r="I107" s="584"/>
      <c r="J107" s="582"/>
      <c r="K107" s="583"/>
      <c r="L107" s="583"/>
      <c r="M107" s="583"/>
      <c r="N107" s="588"/>
      <c r="O107" s="379"/>
      <c r="P107" s="357" t="s">
        <v>38</v>
      </c>
      <c r="Q107" s="380"/>
      <c r="R107" s="357" t="s">
        <v>8</v>
      </c>
      <c r="S107" s="381"/>
      <c r="T107" s="590" t="s">
        <v>40</v>
      </c>
      <c r="U107" s="689"/>
      <c r="V107" s="591"/>
      <c r="W107" s="592"/>
      <c r="X107" s="592"/>
      <c r="Y107" s="29"/>
      <c r="Z107" s="401"/>
      <c r="AA107" s="315"/>
      <c r="AB107" s="315"/>
      <c r="AC107" s="21"/>
      <c r="AD107" s="401"/>
      <c r="AE107" s="315"/>
      <c r="AF107" s="315"/>
      <c r="AG107" s="402"/>
      <c r="AH107" s="593">
        <f>IF(V107="賃金で算定",V108+Z108-AD108,0)</f>
        <v>0</v>
      </c>
      <c r="AI107" s="594"/>
      <c r="AJ107" s="594"/>
      <c r="AK107" s="595"/>
      <c r="AL107" s="359"/>
      <c r="AM107" s="362"/>
      <c r="AN107" s="479"/>
      <c r="AO107" s="480"/>
      <c r="AP107" s="480"/>
      <c r="AQ107" s="480"/>
      <c r="AR107" s="480"/>
      <c r="AS107" s="398"/>
      <c r="AV107" s="24" t="str">
        <f>IF(OR(O107="",Q107=""),"", IF(O107&lt;20,DATE(O107+118,Q107,IF(S107="",1,S107)),DATE(O107+88,Q107,IF(S107="",1,S107))))</f>
        <v/>
      </c>
      <c r="AW107" s="442" t="str">
        <f>IF(AV107&lt;=設定シート!C$15,"昔",IF(OR(LEFT($F$119,2)="31",LEFT($F$119,2)="34",LEFT($F$119,2)="36",LEFT($F$119,2)="37"),IF(AV107&lt;=設定シート!E$23,"1",IF(AV107&lt;=設定シート!G$23,"2",IF(AV107&lt;=設定シート!M$23,"3","4"))),IF(AV107&lt;=設定シート!E$15,"1",IF(AV107&lt;=設定シート!G$15,"2","3"))))</f>
        <v>3</v>
      </c>
      <c r="AX107" s="443">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386"/>
      <c r="AZ107" s="387"/>
      <c r="BA107" s="388">
        <f t="shared" ref="BA107" si="40">AN107</f>
        <v>0</v>
      </c>
      <c r="BB107" s="387"/>
      <c r="BC107" s="387"/>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585"/>
      <c r="C108" s="586"/>
      <c r="D108" s="586"/>
      <c r="E108" s="586"/>
      <c r="F108" s="586"/>
      <c r="G108" s="586"/>
      <c r="H108" s="586"/>
      <c r="I108" s="587"/>
      <c r="J108" s="585"/>
      <c r="K108" s="586"/>
      <c r="L108" s="586"/>
      <c r="M108" s="586"/>
      <c r="N108" s="589"/>
      <c r="O108" s="114"/>
      <c r="P108" s="11" t="s">
        <v>7</v>
      </c>
      <c r="Q108" s="23"/>
      <c r="R108" s="11" t="s">
        <v>8</v>
      </c>
      <c r="S108" s="115"/>
      <c r="T108" s="596" t="s">
        <v>28</v>
      </c>
      <c r="U108" s="596"/>
      <c r="V108" s="570"/>
      <c r="W108" s="571"/>
      <c r="X108" s="571"/>
      <c r="Y108" s="572"/>
      <c r="Z108" s="573"/>
      <c r="AA108" s="574"/>
      <c r="AB108" s="574"/>
      <c r="AC108" s="574"/>
      <c r="AD108" s="570"/>
      <c r="AE108" s="571"/>
      <c r="AF108" s="571"/>
      <c r="AG108" s="572"/>
      <c r="AH108" s="576">
        <f>IF(V107="賃金で算定",0,V108+Z108-AD108)</f>
        <v>0</v>
      </c>
      <c r="AI108" s="576"/>
      <c r="AJ108" s="576"/>
      <c r="AK108" s="577"/>
      <c r="AL108" s="578">
        <f>IF(V107="賃金で算定","賃金で算定",IF(OR(V108=0,$F$119="",AV107=""),0,IF(OR(LEFT($F$119,2)="31",LEFT($F$119,2)="34",LEFT($F$119,2)="36",LEFT($F$119,2)="37"),VLOOKUP($F$119,労務比率2,AX107,FALSE),VLOOKUP($F$119,労務比率,AX107,FALSE))))</f>
        <v>0</v>
      </c>
      <c r="AM108" s="579"/>
      <c r="AN108" s="580">
        <f>IF(V107="賃金で算定",0,INT(AH108*AL108/100))</f>
        <v>0</v>
      </c>
      <c r="AO108" s="581"/>
      <c r="AP108" s="581"/>
      <c r="AQ108" s="581"/>
      <c r="AR108" s="581"/>
      <c r="AS108" s="317"/>
      <c r="AV108" s="24"/>
      <c r="AW108" s="25"/>
      <c r="AY108" s="265">
        <f t="shared" ref="AY108" si="41">AH108</f>
        <v>0</v>
      </c>
      <c r="AZ108" s="264">
        <f>IF(AV107&lt;=設定シート!C$101,AH108,IF(AND(AV107&gt;=設定シート!E$101,AV107&lt;=設定シート!G$101),AH108*105/108,AH108))</f>
        <v>0</v>
      </c>
      <c r="BA108" s="263"/>
      <c r="BB108" s="264">
        <f t="shared" ref="BB108" si="42">IF($AL108="賃金で算定",0,INT(AY108*$AL108/100))</f>
        <v>0</v>
      </c>
      <c r="BC108" s="264">
        <f>IF(AY108=AZ108,BB108,AZ108*$AL108/100)</f>
        <v>0</v>
      </c>
      <c r="BL108" s="22">
        <f>IF(AY108=AZ108,0,1)</f>
        <v>0</v>
      </c>
      <c r="BM108" s="22" t="str">
        <f>IF(BL108=1,AL108,"")</f>
        <v/>
      </c>
    </row>
    <row r="109" spans="2:74" ht="18" customHeight="1">
      <c r="B109" s="582"/>
      <c r="C109" s="583"/>
      <c r="D109" s="583"/>
      <c r="E109" s="583"/>
      <c r="F109" s="583"/>
      <c r="G109" s="583"/>
      <c r="H109" s="583"/>
      <c r="I109" s="584"/>
      <c r="J109" s="582"/>
      <c r="K109" s="583"/>
      <c r="L109" s="583"/>
      <c r="M109" s="583"/>
      <c r="N109" s="588"/>
      <c r="O109" s="379"/>
      <c r="P109" s="357" t="s">
        <v>38</v>
      </c>
      <c r="Q109" s="380"/>
      <c r="R109" s="357" t="s">
        <v>8</v>
      </c>
      <c r="S109" s="381"/>
      <c r="T109" s="590" t="s">
        <v>40</v>
      </c>
      <c r="U109" s="689"/>
      <c r="V109" s="591"/>
      <c r="W109" s="592"/>
      <c r="X109" s="592"/>
      <c r="Y109" s="418"/>
      <c r="Z109" s="395"/>
      <c r="AA109" s="396"/>
      <c r="AB109" s="396"/>
      <c r="AC109" s="394"/>
      <c r="AD109" s="395"/>
      <c r="AE109" s="396"/>
      <c r="AF109" s="396"/>
      <c r="AG109" s="397"/>
      <c r="AH109" s="593">
        <f>IF(V109="賃金で算定",V110+Z110-AD110,0)</f>
        <v>0</v>
      </c>
      <c r="AI109" s="594"/>
      <c r="AJ109" s="594"/>
      <c r="AK109" s="595"/>
      <c r="AL109" s="359"/>
      <c r="AM109" s="362"/>
      <c r="AN109" s="479"/>
      <c r="AO109" s="480"/>
      <c r="AP109" s="480"/>
      <c r="AQ109" s="480"/>
      <c r="AR109" s="480"/>
      <c r="AS109" s="398"/>
      <c r="AV109" s="24" t="str">
        <f>IF(OR(O109="",Q109=""),"", IF(O109&lt;20,DATE(O109+118,Q109,IF(S109="",1,S109)),DATE(O109+88,Q109,IF(S109="",1,S109))))</f>
        <v/>
      </c>
      <c r="AW109" s="442" t="str">
        <f>IF(AV109&lt;=設定シート!C$15,"昔",IF(OR(LEFT($F$119,2)="31",LEFT($F$119,2)="34",LEFT($F$119,2)="36",LEFT($F$119,2)="37"),IF(AV109&lt;=設定シート!E$23,"1",IF(AV109&lt;=設定シート!G$23,"2",IF(AV109&lt;=設定シート!M$23,"3","4"))),IF(AV109&lt;=設定シート!E$15,"1",IF(AV109&lt;=設定シート!G$15,"2","3"))))</f>
        <v>3</v>
      </c>
      <c r="AX109" s="443">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386"/>
      <c r="AZ109" s="387"/>
      <c r="BA109" s="388">
        <f t="shared" ref="BA109" si="43">AN109</f>
        <v>0</v>
      </c>
      <c r="BB109" s="387"/>
      <c r="BC109" s="387"/>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585"/>
      <c r="C110" s="586"/>
      <c r="D110" s="586"/>
      <c r="E110" s="586"/>
      <c r="F110" s="586"/>
      <c r="G110" s="586"/>
      <c r="H110" s="586"/>
      <c r="I110" s="587"/>
      <c r="J110" s="585"/>
      <c r="K110" s="586"/>
      <c r="L110" s="586"/>
      <c r="M110" s="586"/>
      <c r="N110" s="589"/>
      <c r="O110" s="114"/>
      <c r="P110" s="11" t="s">
        <v>7</v>
      </c>
      <c r="Q110" s="23"/>
      <c r="R110" s="11" t="s">
        <v>8</v>
      </c>
      <c r="S110" s="115"/>
      <c r="T110" s="596" t="s">
        <v>28</v>
      </c>
      <c r="U110" s="596"/>
      <c r="V110" s="570"/>
      <c r="W110" s="571"/>
      <c r="X110" s="571"/>
      <c r="Y110" s="572"/>
      <c r="Z110" s="570"/>
      <c r="AA110" s="571"/>
      <c r="AB110" s="571"/>
      <c r="AC110" s="571"/>
      <c r="AD110" s="573"/>
      <c r="AE110" s="574"/>
      <c r="AF110" s="574"/>
      <c r="AG110" s="575"/>
      <c r="AH110" s="576">
        <f>IF(V109="賃金で算定",0,V110+Z110-AD110)</f>
        <v>0</v>
      </c>
      <c r="AI110" s="576"/>
      <c r="AJ110" s="576"/>
      <c r="AK110" s="577"/>
      <c r="AL110" s="578">
        <f>IF(V109="賃金で算定","賃金で算定",IF(OR(V110=0,$F$119="",AV109=""),0,IF(OR(LEFT($F$119,2)="31",LEFT($F$119,2)="34",LEFT($F$119,2)="36",LEFT($F$119,2)="37"),VLOOKUP($F$119,労務比率2,AX109,FALSE),VLOOKUP($F$119,労務比率,AX109,FALSE))))</f>
        <v>0</v>
      </c>
      <c r="AM110" s="579"/>
      <c r="AN110" s="580">
        <f>IF(V109="賃金で算定",0,INT(AH110*AL110/100))</f>
        <v>0</v>
      </c>
      <c r="AO110" s="581"/>
      <c r="AP110" s="581"/>
      <c r="AQ110" s="581"/>
      <c r="AR110" s="581"/>
      <c r="AS110" s="317"/>
      <c r="AV110" s="24"/>
      <c r="AW110" s="25"/>
      <c r="AY110" s="265">
        <f t="shared" ref="AY110" si="44">AH110</f>
        <v>0</v>
      </c>
      <c r="AZ110" s="264">
        <f>IF(AV109&lt;=設定シート!C$101,AH110,IF(AND(AV109&gt;=設定シート!E$101,AV109&lt;=設定シート!G$101),AH110*105/108,AH110))</f>
        <v>0</v>
      </c>
      <c r="BA110" s="263"/>
      <c r="BB110" s="264">
        <f t="shared" ref="BB110" si="45">IF($AL110="賃金で算定",0,INT(AY110*$AL110/100))</f>
        <v>0</v>
      </c>
      <c r="BC110" s="264">
        <f>IF(AY110=AZ110,BB110,AZ110*$AL110/100)</f>
        <v>0</v>
      </c>
      <c r="BL110" s="22">
        <f>IF(AY110=AZ110,0,1)</f>
        <v>0</v>
      </c>
      <c r="BM110" s="22" t="str">
        <f>IF(BL110=1,AL110,"")</f>
        <v/>
      </c>
    </row>
    <row r="111" spans="2:74" ht="18" customHeight="1">
      <c r="B111" s="582"/>
      <c r="C111" s="583"/>
      <c r="D111" s="583"/>
      <c r="E111" s="583"/>
      <c r="F111" s="583"/>
      <c r="G111" s="583"/>
      <c r="H111" s="583"/>
      <c r="I111" s="584"/>
      <c r="J111" s="582"/>
      <c r="K111" s="583"/>
      <c r="L111" s="583"/>
      <c r="M111" s="583"/>
      <c r="N111" s="588"/>
      <c r="O111" s="379"/>
      <c r="P111" s="357" t="s">
        <v>38</v>
      </c>
      <c r="Q111" s="380"/>
      <c r="R111" s="357" t="s">
        <v>8</v>
      </c>
      <c r="S111" s="381"/>
      <c r="T111" s="590" t="s">
        <v>40</v>
      </c>
      <c r="U111" s="689"/>
      <c r="V111" s="591"/>
      <c r="W111" s="592"/>
      <c r="X111" s="592"/>
      <c r="Y111" s="418"/>
      <c r="Z111" s="395"/>
      <c r="AA111" s="396"/>
      <c r="AB111" s="396"/>
      <c r="AC111" s="394"/>
      <c r="AD111" s="395"/>
      <c r="AE111" s="396"/>
      <c r="AF111" s="396"/>
      <c r="AG111" s="397"/>
      <c r="AH111" s="593">
        <f>IF(V111="賃金で算定",V112+Z112-AD112,0)</f>
        <v>0</v>
      </c>
      <c r="AI111" s="594"/>
      <c r="AJ111" s="594"/>
      <c r="AK111" s="595"/>
      <c r="AL111" s="359"/>
      <c r="AM111" s="362"/>
      <c r="AN111" s="479"/>
      <c r="AO111" s="480"/>
      <c r="AP111" s="480"/>
      <c r="AQ111" s="480"/>
      <c r="AR111" s="480"/>
      <c r="AS111" s="398"/>
      <c r="AV111" s="24" t="str">
        <f>IF(OR(O111="",Q111=""),"", IF(O111&lt;20,DATE(O111+118,Q111,IF(S111="",1,S111)),DATE(O111+88,Q111,IF(S111="",1,S111))))</f>
        <v/>
      </c>
      <c r="AW111" s="442" t="str">
        <f>IF(AV111&lt;=設定シート!C$15,"昔",IF(OR(LEFT($F$119,2)="31",LEFT($F$119,2)="34",LEFT($F$119,2)="36",LEFT($F$119,2)="37"),IF(AV111&lt;=設定シート!E$23,"1",IF(AV111&lt;=設定シート!G$23,"2",IF(AV111&lt;=設定シート!M$23,"3","4"))),IF(AV111&lt;=設定シート!E$15,"1",IF(AV111&lt;=設定シート!G$15,"2","3"))))</f>
        <v>3</v>
      </c>
      <c r="AX111" s="443">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386"/>
      <c r="AZ111" s="387"/>
      <c r="BA111" s="388">
        <f t="shared" ref="BA111" si="46">AN111</f>
        <v>0</v>
      </c>
      <c r="BB111" s="387"/>
      <c r="BC111" s="387"/>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585"/>
      <c r="C112" s="586"/>
      <c r="D112" s="586"/>
      <c r="E112" s="586"/>
      <c r="F112" s="586"/>
      <c r="G112" s="586"/>
      <c r="H112" s="586"/>
      <c r="I112" s="587"/>
      <c r="J112" s="585"/>
      <c r="K112" s="586"/>
      <c r="L112" s="586"/>
      <c r="M112" s="586"/>
      <c r="N112" s="589"/>
      <c r="O112" s="114"/>
      <c r="P112" s="11" t="s">
        <v>7</v>
      </c>
      <c r="Q112" s="23"/>
      <c r="R112" s="11" t="s">
        <v>8</v>
      </c>
      <c r="S112" s="115"/>
      <c r="T112" s="596" t="s">
        <v>28</v>
      </c>
      <c r="U112" s="596"/>
      <c r="V112" s="570"/>
      <c r="W112" s="571"/>
      <c r="X112" s="571"/>
      <c r="Y112" s="572"/>
      <c r="Z112" s="570"/>
      <c r="AA112" s="571"/>
      <c r="AB112" s="571"/>
      <c r="AC112" s="571"/>
      <c r="AD112" s="573"/>
      <c r="AE112" s="574"/>
      <c r="AF112" s="574"/>
      <c r="AG112" s="575"/>
      <c r="AH112" s="576">
        <f>IF(V111="賃金で算定",0,V112+Z112-AD112)</f>
        <v>0</v>
      </c>
      <c r="AI112" s="576"/>
      <c r="AJ112" s="576"/>
      <c r="AK112" s="577"/>
      <c r="AL112" s="578">
        <f>IF(V111="賃金で算定","賃金で算定",IF(OR(V112=0,$F$119="",AV111=""),0,IF(OR(LEFT($F$119,2)="31",LEFT($F$119,2)="34",LEFT($F$119,2)="36",LEFT($F$119,2)="37"),VLOOKUP($F$119,労務比率2,AX111,FALSE),VLOOKUP($F$119,労務比率,AX111,FALSE))))</f>
        <v>0</v>
      </c>
      <c r="AM112" s="579"/>
      <c r="AN112" s="580">
        <f>IF(V111="賃金で算定",0,INT(AH112*AL112/100))</f>
        <v>0</v>
      </c>
      <c r="AO112" s="581"/>
      <c r="AP112" s="581"/>
      <c r="AQ112" s="581"/>
      <c r="AR112" s="581"/>
      <c r="AS112" s="317"/>
      <c r="AV112" s="24"/>
      <c r="AW112" s="25"/>
      <c r="AY112" s="265">
        <f t="shared" ref="AY112" si="47">AH112</f>
        <v>0</v>
      </c>
      <c r="AZ112" s="264">
        <f>IF(AV111&lt;=設定シート!C$101,AH112,IF(AND(AV111&gt;=設定シート!E$101,AV111&lt;=設定シート!G$101),AH112*105/108,AH112))</f>
        <v>0</v>
      </c>
      <c r="BA112" s="263"/>
      <c r="BB112" s="264">
        <f t="shared" ref="BB112" si="48">IF($AL112="賃金で算定",0,INT(AY112*$AL112/100))</f>
        <v>0</v>
      </c>
      <c r="BC112" s="264">
        <f>IF(AY112=AZ112,BB112,AZ112*$AL112/100)</f>
        <v>0</v>
      </c>
      <c r="BL112" s="22">
        <f>IF(AY112=AZ112,0,1)</f>
        <v>0</v>
      </c>
      <c r="BM112" s="22" t="str">
        <f>IF(BL112=1,AL112,"")</f>
        <v/>
      </c>
    </row>
    <row r="113" spans="2:74" ht="18" customHeight="1">
      <c r="B113" s="582"/>
      <c r="C113" s="583"/>
      <c r="D113" s="583"/>
      <c r="E113" s="583"/>
      <c r="F113" s="583"/>
      <c r="G113" s="583"/>
      <c r="H113" s="583"/>
      <c r="I113" s="584"/>
      <c r="J113" s="582"/>
      <c r="K113" s="583"/>
      <c r="L113" s="583"/>
      <c r="M113" s="583"/>
      <c r="N113" s="588"/>
      <c r="O113" s="379"/>
      <c r="P113" s="357" t="s">
        <v>38</v>
      </c>
      <c r="Q113" s="380"/>
      <c r="R113" s="357" t="s">
        <v>8</v>
      </c>
      <c r="S113" s="381"/>
      <c r="T113" s="590" t="s">
        <v>40</v>
      </c>
      <c r="U113" s="689"/>
      <c r="V113" s="591"/>
      <c r="W113" s="592"/>
      <c r="X113" s="592"/>
      <c r="Y113" s="418"/>
      <c r="Z113" s="395"/>
      <c r="AA113" s="396"/>
      <c r="AB113" s="396"/>
      <c r="AC113" s="394"/>
      <c r="AD113" s="395"/>
      <c r="AE113" s="396"/>
      <c r="AF113" s="396"/>
      <c r="AG113" s="397"/>
      <c r="AH113" s="593">
        <f>IF(V113="賃金で算定",V114+Z114-AD114,0)</f>
        <v>0</v>
      </c>
      <c r="AI113" s="594"/>
      <c r="AJ113" s="594"/>
      <c r="AK113" s="595"/>
      <c r="AL113" s="359"/>
      <c r="AM113" s="362"/>
      <c r="AN113" s="479"/>
      <c r="AO113" s="480"/>
      <c r="AP113" s="480"/>
      <c r="AQ113" s="480"/>
      <c r="AR113" s="480"/>
      <c r="AS113" s="398"/>
      <c r="AV113" s="24" t="str">
        <f>IF(OR(O113="",Q113=""),"", IF(O113&lt;20,DATE(O113+118,Q113,IF(S113="",1,S113)),DATE(O113+88,Q113,IF(S113="",1,S113))))</f>
        <v/>
      </c>
      <c r="AW113" s="442" t="str">
        <f>IF(AV113&lt;=設定シート!C$15,"昔",IF(OR(LEFT($F$119,2)="31",LEFT($F$119,2)="34",LEFT($F$119,2)="36",LEFT($F$119,2)="37"),IF(AV113&lt;=設定シート!E$23,"1",IF(AV113&lt;=設定シート!G$23,"2",IF(AV113&lt;=設定シート!M$23,"3","4"))),IF(AV113&lt;=設定シート!E$15,"1",IF(AV113&lt;=設定シート!G$15,"2","3"))))</f>
        <v>3</v>
      </c>
      <c r="AX113" s="443">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386"/>
      <c r="AZ113" s="387"/>
      <c r="BA113" s="388">
        <f t="shared" ref="BA113" si="49">AN113</f>
        <v>0</v>
      </c>
      <c r="BB113" s="387"/>
      <c r="BC113" s="387"/>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585"/>
      <c r="C114" s="586"/>
      <c r="D114" s="586"/>
      <c r="E114" s="586"/>
      <c r="F114" s="586"/>
      <c r="G114" s="586"/>
      <c r="H114" s="586"/>
      <c r="I114" s="587"/>
      <c r="J114" s="585"/>
      <c r="K114" s="586"/>
      <c r="L114" s="586"/>
      <c r="M114" s="586"/>
      <c r="N114" s="589"/>
      <c r="O114" s="114"/>
      <c r="P114" s="11" t="s">
        <v>7</v>
      </c>
      <c r="Q114" s="23"/>
      <c r="R114" s="11" t="s">
        <v>8</v>
      </c>
      <c r="S114" s="115"/>
      <c r="T114" s="596" t="s">
        <v>28</v>
      </c>
      <c r="U114" s="596"/>
      <c r="V114" s="570"/>
      <c r="W114" s="571"/>
      <c r="X114" s="571"/>
      <c r="Y114" s="572"/>
      <c r="Z114" s="570"/>
      <c r="AA114" s="571"/>
      <c r="AB114" s="571"/>
      <c r="AC114" s="571"/>
      <c r="AD114" s="573"/>
      <c r="AE114" s="574"/>
      <c r="AF114" s="574"/>
      <c r="AG114" s="575"/>
      <c r="AH114" s="576">
        <f>IF(V113="賃金で算定",0,V114+Z114-AD114)</f>
        <v>0</v>
      </c>
      <c r="AI114" s="576"/>
      <c r="AJ114" s="576"/>
      <c r="AK114" s="577"/>
      <c r="AL114" s="578">
        <f>IF(V113="賃金で算定","賃金で算定",IF(OR(V114=0,$F$119="",AV113=""),0,IF(OR(LEFT($F$119,2)="31",LEFT($F$119,2)="34",LEFT($F$119,2)="36",LEFT($F$119,2)="37"),VLOOKUP($F$119,労務比率2,AX113,FALSE),VLOOKUP($F$119,労務比率,AX113,FALSE))))</f>
        <v>0</v>
      </c>
      <c r="AM114" s="579"/>
      <c r="AN114" s="580">
        <f>IF(V113="賃金で算定",0,INT(AH114*AL114/100))</f>
        <v>0</v>
      </c>
      <c r="AO114" s="581"/>
      <c r="AP114" s="581"/>
      <c r="AQ114" s="581"/>
      <c r="AR114" s="581"/>
      <c r="AS114" s="317"/>
      <c r="AV114" s="24"/>
      <c r="AW114" s="25"/>
      <c r="AY114" s="265">
        <f t="shared" ref="AY114" si="50">AH114</f>
        <v>0</v>
      </c>
      <c r="AZ114" s="264">
        <f>IF(AV113&lt;=設定シート!C$101,AH114,IF(AND(AV113&gt;=設定シート!E$101,AV113&lt;=設定シート!G$101),AH114*105/108,AH114))</f>
        <v>0</v>
      </c>
      <c r="BA114" s="263"/>
      <c r="BB114" s="264">
        <f t="shared" ref="BB114" si="51">IF($AL114="賃金で算定",0,INT(AY114*$AL114/100))</f>
        <v>0</v>
      </c>
      <c r="BC114" s="264">
        <f>IF(AY114=AZ114,BB114,AZ114*$AL114/100)</f>
        <v>0</v>
      </c>
      <c r="BL114" s="22">
        <f>IF(AY114=AZ114,0,1)</f>
        <v>0</v>
      </c>
      <c r="BM114" s="22" t="str">
        <f>IF(BL114=1,AL114,"")</f>
        <v/>
      </c>
    </row>
    <row r="115" spans="2:74" ht="18" customHeight="1">
      <c r="B115" s="582"/>
      <c r="C115" s="583"/>
      <c r="D115" s="583"/>
      <c r="E115" s="583"/>
      <c r="F115" s="583"/>
      <c r="G115" s="583"/>
      <c r="H115" s="583"/>
      <c r="I115" s="584"/>
      <c r="J115" s="582"/>
      <c r="K115" s="583"/>
      <c r="L115" s="583"/>
      <c r="M115" s="583"/>
      <c r="N115" s="588"/>
      <c r="O115" s="379"/>
      <c r="P115" s="357" t="s">
        <v>38</v>
      </c>
      <c r="Q115" s="380"/>
      <c r="R115" s="357" t="s">
        <v>8</v>
      </c>
      <c r="S115" s="381"/>
      <c r="T115" s="590" t="s">
        <v>40</v>
      </c>
      <c r="U115" s="689"/>
      <c r="V115" s="591"/>
      <c r="W115" s="592"/>
      <c r="X115" s="592"/>
      <c r="Y115" s="418"/>
      <c r="Z115" s="395"/>
      <c r="AA115" s="396"/>
      <c r="AB115" s="396"/>
      <c r="AC115" s="394"/>
      <c r="AD115" s="395"/>
      <c r="AE115" s="396"/>
      <c r="AF115" s="396"/>
      <c r="AG115" s="397"/>
      <c r="AH115" s="593">
        <f>IF(V115="賃金で算定",V116+Z116-AD116,0)</f>
        <v>0</v>
      </c>
      <c r="AI115" s="594"/>
      <c r="AJ115" s="594"/>
      <c r="AK115" s="595"/>
      <c r="AL115" s="359"/>
      <c r="AM115" s="362"/>
      <c r="AN115" s="479"/>
      <c r="AO115" s="480"/>
      <c r="AP115" s="480"/>
      <c r="AQ115" s="480"/>
      <c r="AR115" s="480"/>
      <c r="AS115" s="398"/>
      <c r="AV115" s="24" t="str">
        <f>IF(OR(O115="",Q115=""),"", IF(O115&lt;20,DATE(O115+118,Q115,IF(S115="",1,S115)),DATE(O115+88,Q115,IF(S115="",1,S115))))</f>
        <v/>
      </c>
      <c r="AW115" s="442" t="str">
        <f>IF(AV115&lt;=設定シート!C$15,"昔",IF(OR(LEFT($F$119,2)="31",LEFT($F$119,2)="34",LEFT($F$119,2)="36",LEFT($F$119,2)="37"),IF(AV115&lt;=設定シート!E$23,"1",IF(AV115&lt;=設定シート!G$23,"2",IF(AV115&lt;=設定シート!M$23,"3","4"))),IF(AV115&lt;=設定シート!E$15,"1",IF(AV115&lt;=設定シート!G$15,"2","3"))))</f>
        <v>3</v>
      </c>
      <c r="AX115" s="443">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386"/>
      <c r="AZ115" s="387"/>
      <c r="BA115" s="388">
        <f t="shared" ref="BA115" si="52">AN115</f>
        <v>0</v>
      </c>
      <c r="BB115" s="387"/>
      <c r="BC115" s="387"/>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585"/>
      <c r="C116" s="586"/>
      <c r="D116" s="586"/>
      <c r="E116" s="586"/>
      <c r="F116" s="586"/>
      <c r="G116" s="586"/>
      <c r="H116" s="586"/>
      <c r="I116" s="587"/>
      <c r="J116" s="585"/>
      <c r="K116" s="586"/>
      <c r="L116" s="586"/>
      <c r="M116" s="586"/>
      <c r="N116" s="589"/>
      <c r="O116" s="114"/>
      <c r="P116" s="11" t="s">
        <v>7</v>
      </c>
      <c r="Q116" s="23"/>
      <c r="R116" s="11" t="s">
        <v>8</v>
      </c>
      <c r="S116" s="115"/>
      <c r="T116" s="596" t="s">
        <v>28</v>
      </c>
      <c r="U116" s="596"/>
      <c r="V116" s="570"/>
      <c r="W116" s="571"/>
      <c r="X116" s="571"/>
      <c r="Y116" s="572"/>
      <c r="Z116" s="570"/>
      <c r="AA116" s="571"/>
      <c r="AB116" s="571"/>
      <c r="AC116" s="571"/>
      <c r="AD116" s="573"/>
      <c r="AE116" s="574"/>
      <c r="AF116" s="574"/>
      <c r="AG116" s="575"/>
      <c r="AH116" s="576">
        <f>IF(V115="賃金で算定",0,V116+Z116-AD116)</f>
        <v>0</v>
      </c>
      <c r="AI116" s="576"/>
      <c r="AJ116" s="576"/>
      <c r="AK116" s="577"/>
      <c r="AL116" s="578">
        <f>IF(V115="賃金で算定","賃金で算定",IF(OR(V116=0,$F$119="",AV115=""),0,IF(OR(LEFT($F$119,2)="31",LEFT($F$119,2)="34",LEFT($F$119,2)="36",LEFT($F$119,2)="37"),VLOOKUP($F$119,労務比率2,AX115,FALSE),VLOOKUP($F$119,労務比率,AX115,FALSE))))</f>
        <v>0</v>
      </c>
      <c r="AM116" s="579"/>
      <c r="AN116" s="580">
        <f>IF(V115="賃金で算定",0,INT(AH116*AL116/100))</f>
        <v>0</v>
      </c>
      <c r="AO116" s="581"/>
      <c r="AP116" s="581"/>
      <c r="AQ116" s="581"/>
      <c r="AR116" s="581"/>
      <c r="AS116" s="317"/>
      <c r="AV116" s="24"/>
      <c r="AW116" s="25"/>
      <c r="AY116" s="265">
        <f t="shared" ref="AY116" si="53">AH116</f>
        <v>0</v>
      </c>
      <c r="AZ116" s="264">
        <f>IF(AV115&lt;=設定シート!C$101,AH116,IF(AND(AV115&gt;=設定シート!E$101,AV115&lt;=設定シート!G$101),AH116*105/108,AH116))</f>
        <v>0</v>
      </c>
      <c r="BA116" s="263"/>
      <c r="BB116" s="264">
        <f t="shared" ref="BB116" si="54">IF($AL116="賃金で算定",0,INT(AY116*$AL116/100))</f>
        <v>0</v>
      </c>
      <c r="BC116" s="264">
        <f>IF(AY116=AZ116,BB116,AZ116*$AL116/100)</f>
        <v>0</v>
      </c>
      <c r="BL116" s="22">
        <f>IF(AY116=AZ116,0,1)</f>
        <v>0</v>
      </c>
      <c r="BM116" s="22" t="str">
        <f>IF(BL116=1,AL116,"")</f>
        <v/>
      </c>
    </row>
    <row r="117" spans="2:74" ht="18" customHeight="1">
      <c r="B117" s="582"/>
      <c r="C117" s="583"/>
      <c r="D117" s="583"/>
      <c r="E117" s="583"/>
      <c r="F117" s="583"/>
      <c r="G117" s="583"/>
      <c r="H117" s="583"/>
      <c r="I117" s="584"/>
      <c r="J117" s="582"/>
      <c r="K117" s="583"/>
      <c r="L117" s="583"/>
      <c r="M117" s="583"/>
      <c r="N117" s="588"/>
      <c r="O117" s="379"/>
      <c r="P117" s="357" t="s">
        <v>38</v>
      </c>
      <c r="Q117" s="380"/>
      <c r="R117" s="357" t="s">
        <v>8</v>
      </c>
      <c r="S117" s="381"/>
      <c r="T117" s="590" t="s">
        <v>40</v>
      </c>
      <c r="U117" s="689"/>
      <c r="V117" s="591"/>
      <c r="W117" s="592"/>
      <c r="X117" s="592"/>
      <c r="Y117" s="418"/>
      <c r="Z117" s="395"/>
      <c r="AA117" s="396"/>
      <c r="AB117" s="396"/>
      <c r="AC117" s="394"/>
      <c r="AD117" s="395"/>
      <c r="AE117" s="396"/>
      <c r="AF117" s="396"/>
      <c r="AG117" s="397"/>
      <c r="AH117" s="593">
        <f>IF(V117="賃金で算定",V118+Z118-AD118,0)</f>
        <v>0</v>
      </c>
      <c r="AI117" s="594"/>
      <c r="AJ117" s="594"/>
      <c r="AK117" s="595"/>
      <c r="AL117" s="359"/>
      <c r="AM117" s="362"/>
      <c r="AN117" s="479"/>
      <c r="AO117" s="480"/>
      <c r="AP117" s="480"/>
      <c r="AQ117" s="480"/>
      <c r="AR117" s="480"/>
      <c r="AS117" s="398"/>
      <c r="AV117" s="24" t="str">
        <f>IF(OR(O117="",Q117=""),"", IF(O117&lt;20,DATE(O117+118,Q117,IF(S117="",1,S117)),DATE(O117+88,Q117,IF(S117="",1,S117))))</f>
        <v/>
      </c>
      <c r="AW117" s="442" t="str">
        <f>IF(AV117&lt;=設定シート!C$15,"昔",IF(OR(LEFT($F$119,2)="31",LEFT($F$119,2)="34",LEFT($F$119,2)="36",LEFT($F$119,2)="37"),IF(AV117&lt;=設定シート!E$23,"1",IF(AV117&lt;=設定シート!G$23,"2",IF(AV117&lt;=設定シート!M$23,"3","4"))),IF(AV117&lt;=設定シート!E$15,"1",IF(AV117&lt;=設定シート!G$15,"2","3"))))</f>
        <v>3</v>
      </c>
      <c r="AX117" s="443">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386"/>
      <c r="AZ117" s="387"/>
      <c r="BA117" s="388">
        <f t="shared" ref="BA117" si="55">AN117</f>
        <v>0</v>
      </c>
      <c r="BB117" s="387"/>
      <c r="BC117" s="387"/>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585"/>
      <c r="C118" s="586"/>
      <c r="D118" s="586"/>
      <c r="E118" s="586"/>
      <c r="F118" s="586"/>
      <c r="G118" s="586"/>
      <c r="H118" s="586"/>
      <c r="I118" s="587"/>
      <c r="J118" s="585"/>
      <c r="K118" s="586"/>
      <c r="L118" s="586"/>
      <c r="M118" s="586"/>
      <c r="N118" s="589"/>
      <c r="O118" s="114"/>
      <c r="P118" s="11" t="s">
        <v>7</v>
      </c>
      <c r="Q118" s="23"/>
      <c r="R118" s="11" t="s">
        <v>8</v>
      </c>
      <c r="S118" s="115"/>
      <c r="T118" s="596" t="s">
        <v>28</v>
      </c>
      <c r="U118" s="596"/>
      <c r="V118" s="570"/>
      <c r="W118" s="571"/>
      <c r="X118" s="571"/>
      <c r="Y118" s="572"/>
      <c r="Z118" s="570"/>
      <c r="AA118" s="571"/>
      <c r="AB118" s="571"/>
      <c r="AC118" s="571"/>
      <c r="AD118" s="573"/>
      <c r="AE118" s="574"/>
      <c r="AF118" s="574"/>
      <c r="AG118" s="575"/>
      <c r="AH118" s="580">
        <f>IF(V117="賃金で算定",0,V118+Z118-AD118)</f>
        <v>0</v>
      </c>
      <c r="AI118" s="581"/>
      <c r="AJ118" s="581"/>
      <c r="AK118" s="601"/>
      <c r="AL118" s="578">
        <f>IF(V117="賃金で算定","賃金で算定",IF(OR(V118=0,$F$119="",AV117=""),0,IF(OR(LEFT($F$119,2)="31",LEFT($F$119,2)="34",LEFT($F$119,2)="36",LEFT($F$119,2)="37"),VLOOKUP($F$119,労務比率2,AX117,FALSE),VLOOKUP($F$119,労務比率,AX117,FALSE))))</f>
        <v>0</v>
      </c>
      <c r="AM118" s="579"/>
      <c r="AN118" s="580">
        <f>IF(V117="賃金で算定",0,INT(AH118*AL118/100))</f>
        <v>0</v>
      </c>
      <c r="AO118" s="581"/>
      <c r="AP118" s="581"/>
      <c r="AQ118" s="581"/>
      <c r="AR118" s="581"/>
      <c r="AS118" s="317"/>
      <c r="AV118" s="24"/>
      <c r="AW118" s="25"/>
      <c r="AY118" s="265">
        <f t="shared" ref="AY118" si="56">AH118</f>
        <v>0</v>
      </c>
      <c r="AZ118" s="264">
        <f>IF(AV117&lt;=設定シート!C$101,AH118,IF(AND(AV117&gt;=設定シート!E$101,AV117&lt;=設定シート!G$101),AH118*105/108,AH118))</f>
        <v>0</v>
      </c>
      <c r="BA118" s="263"/>
      <c r="BB118" s="264">
        <f t="shared" ref="BB118" si="57">IF($AL118="賃金で算定",0,INT(AY118*$AL118/100))</f>
        <v>0</v>
      </c>
      <c r="BC118" s="264">
        <f>IF(AY118=AZ118,BB118,AZ118*$AL118/100)</f>
        <v>0</v>
      </c>
      <c r="BL118" s="22">
        <f>IF(AY118=AZ118,0,1)</f>
        <v>0</v>
      </c>
      <c r="BM118" s="22" t="str">
        <f>IF(BL118=1,AL118,"")</f>
        <v/>
      </c>
    </row>
    <row r="119" spans="2:74" ht="18" customHeight="1">
      <c r="B119" s="491" t="s">
        <v>477</v>
      </c>
      <c r="C119" s="602"/>
      <c r="D119" s="602"/>
      <c r="E119" s="603"/>
      <c r="F119" s="683"/>
      <c r="G119" s="611"/>
      <c r="H119" s="611"/>
      <c r="I119" s="611"/>
      <c r="J119" s="611"/>
      <c r="K119" s="611"/>
      <c r="L119" s="611"/>
      <c r="M119" s="611"/>
      <c r="N119" s="612"/>
      <c r="O119" s="491" t="s">
        <v>478</v>
      </c>
      <c r="P119" s="602"/>
      <c r="Q119" s="602"/>
      <c r="R119" s="602"/>
      <c r="S119" s="602"/>
      <c r="T119" s="602"/>
      <c r="U119" s="603"/>
      <c r="V119" s="686">
        <f>AH119</f>
        <v>0</v>
      </c>
      <c r="W119" s="687"/>
      <c r="X119" s="687"/>
      <c r="Y119" s="688"/>
      <c r="Z119" s="395"/>
      <c r="AA119" s="396"/>
      <c r="AB119" s="396"/>
      <c r="AC119" s="394"/>
      <c r="AD119" s="395"/>
      <c r="AE119" s="396"/>
      <c r="AF119" s="396"/>
      <c r="AG119" s="394"/>
      <c r="AH119" s="593">
        <f>AH101+AH103+AH105+AH107+AH109+AH111+AH113+AH115+AH117</f>
        <v>0</v>
      </c>
      <c r="AI119" s="594"/>
      <c r="AJ119" s="594"/>
      <c r="AK119" s="595"/>
      <c r="AL119" s="364"/>
      <c r="AM119" s="366"/>
      <c r="AN119" s="593">
        <f>AN101+AN103+AN105+AN107+AN109+AN111+AN113+AN115+AN117</f>
        <v>0</v>
      </c>
      <c r="AO119" s="594"/>
      <c r="AP119" s="594"/>
      <c r="AQ119" s="594"/>
      <c r="AR119" s="594"/>
      <c r="AS119" s="398"/>
      <c r="AW119" s="25"/>
      <c r="AY119" s="386"/>
      <c r="AZ119" s="403"/>
      <c r="BA119" s="404">
        <f>BA101+BA103+BA105+BA107+BA109+BA111+BA113+BA115+BA117</f>
        <v>0</v>
      </c>
      <c r="BB119" s="388">
        <f>BB102+BB104+BB106+BB108+BB110+BB112+BB114+BB116+BB118</f>
        <v>0</v>
      </c>
      <c r="BC119" s="388">
        <f>SUMIF(BL102:BL118,0,BC102:BC118)+ROUNDDOWN(ROUNDDOWN(BL119*105/108,0)*BM119/100,0)</f>
        <v>0</v>
      </c>
      <c r="BL119" s="22">
        <f>SUMIF(BL102:BL118,1,AH102:AK118)</f>
        <v>0</v>
      </c>
      <c r="BM119" s="22">
        <f>IF(COUNT(BM102:BM118)=0,0,SUM(BM102:BM118)/COUNT(BM102:BM118))</f>
        <v>0</v>
      </c>
    </row>
    <row r="120" spans="2:74" ht="18" customHeight="1">
      <c r="B120" s="604"/>
      <c r="C120" s="605"/>
      <c r="D120" s="605"/>
      <c r="E120" s="606"/>
      <c r="F120" s="684"/>
      <c r="G120" s="614"/>
      <c r="H120" s="614"/>
      <c r="I120" s="614"/>
      <c r="J120" s="614"/>
      <c r="K120" s="614"/>
      <c r="L120" s="614"/>
      <c r="M120" s="614"/>
      <c r="N120" s="615"/>
      <c r="O120" s="604"/>
      <c r="P120" s="605"/>
      <c r="Q120" s="605"/>
      <c r="R120" s="605"/>
      <c r="S120" s="605"/>
      <c r="T120" s="605"/>
      <c r="U120" s="606"/>
      <c r="V120" s="597">
        <f>V102+V104+V106+V108+V110+V112+V114+V116+V118-V119</f>
        <v>0</v>
      </c>
      <c r="W120" s="576"/>
      <c r="X120" s="576"/>
      <c r="Y120" s="577"/>
      <c r="Z120" s="597">
        <f>Z102+Z104+Z106+Z108+Z110+Z112+Z114+Z116+Z118</f>
        <v>0</v>
      </c>
      <c r="AA120" s="576"/>
      <c r="AB120" s="576"/>
      <c r="AC120" s="576"/>
      <c r="AD120" s="597">
        <f>AD102+AD104+AD106+AD108+AD110+AD112+AD114+AD116+AD118</f>
        <v>0</v>
      </c>
      <c r="AE120" s="576"/>
      <c r="AF120" s="576"/>
      <c r="AG120" s="576"/>
      <c r="AH120" s="597">
        <f>AY120</f>
        <v>0</v>
      </c>
      <c r="AI120" s="576"/>
      <c r="AJ120" s="576"/>
      <c r="AK120" s="576"/>
      <c r="AL120" s="368"/>
      <c r="AM120" s="369"/>
      <c r="AN120" s="597">
        <f>BB120</f>
        <v>0</v>
      </c>
      <c r="AO120" s="576"/>
      <c r="AP120" s="576"/>
      <c r="AQ120" s="576"/>
      <c r="AR120" s="576"/>
      <c r="AS120" s="419"/>
      <c r="AW120" s="25"/>
      <c r="AY120" s="405">
        <f>AY102+AY104+AY106+AY108+AY110+AY112+AY114+AY116+AY118</f>
        <v>0</v>
      </c>
      <c r="AZ120" s="406"/>
      <c r="BA120" s="406"/>
      <c r="BB120" s="407">
        <f>BB119</f>
        <v>0</v>
      </c>
      <c r="BC120" s="408"/>
    </row>
    <row r="121" spans="2:74" ht="18" customHeight="1">
      <c r="B121" s="607"/>
      <c r="C121" s="608"/>
      <c r="D121" s="608"/>
      <c r="E121" s="609"/>
      <c r="F121" s="685"/>
      <c r="G121" s="616"/>
      <c r="H121" s="616"/>
      <c r="I121" s="616"/>
      <c r="J121" s="616"/>
      <c r="K121" s="616"/>
      <c r="L121" s="616"/>
      <c r="M121" s="616"/>
      <c r="N121" s="617"/>
      <c r="O121" s="607"/>
      <c r="P121" s="608"/>
      <c r="Q121" s="608"/>
      <c r="R121" s="608"/>
      <c r="S121" s="608"/>
      <c r="T121" s="608"/>
      <c r="U121" s="609"/>
      <c r="V121" s="580"/>
      <c r="W121" s="581"/>
      <c r="X121" s="581"/>
      <c r="Y121" s="601"/>
      <c r="Z121" s="580"/>
      <c r="AA121" s="581"/>
      <c r="AB121" s="581"/>
      <c r="AC121" s="581"/>
      <c r="AD121" s="580"/>
      <c r="AE121" s="581"/>
      <c r="AF121" s="581"/>
      <c r="AG121" s="581"/>
      <c r="AH121" s="580">
        <f>AZ121</f>
        <v>0</v>
      </c>
      <c r="AI121" s="581"/>
      <c r="AJ121" s="581"/>
      <c r="AK121" s="601"/>
      <c r="AL121" s="318"/>
      <c r="AM121" s="319"/>
      <c r="AN121" s="580">
        <f>BC121</f>
        <v>0</v>
      </c>
      <c r="AO121" s="581"/>
      <c r="AP121" s="581"/>
      <c r="AQ121" s="581"/>
      <c r="AR121" s="581"/>
      <c r="AS121" s="317"/>
      <c r="AU121" s="116"/>
      <c r="AW121" s="25"/>
      <c r="AY121" s="267"/>
      <c r="AZ121" s="268">
        <f>IF(AZ102+AZ104+AZ106+AZ108+AZ110+AZ112+AZ114+AZ116+AZ118=AY120,0,ROUNDDOWN(AZ102+AZ104+AZ106+AZ108+AZ110+AZ112+AZ114+AZ116+AZ118,0))</f>
        <v>0</v>
      </c>
      <c r="BA121" s="266"/>
      <c r="BB121" s="266"/>
      <c r="BC121" s="268">
        <f>IF(BC119=BB120,0,BC119)</f>
        <v>0</v>
      </c>
    </row>
    <row r="122" spans="2:74" ht="18" customHeight="1">
      <c r="AD122" s="1" t="str">
        <f>IF(AND($F119="",$V119+$V120&gt;0),"事業の種類を選択してください。","")</f>
        <v/>
      </c>
      <c r="AN122" s="481">
        <f>IF(AN119=0,0,AN119+IF(AN121=0,AN120,AN121))</f>
        <v>0</v>
      </c>
      <c r="AO122" s="481"/>
      <c r="AP122" s="481"/>
      <c r="AQ122" s="481"/>
      <c r="AR122" s="481"/>
      <c r="AW122" s="25"/>
    </row>
    <row r="123" spans="2:74" ht="31.9" customHeight="1">
      <c r="AN123" s="30"/>
      <c r="AO123" s="30"/>
      <c r="AP123" s="30"/>
      <c r="AQ123" s="30"/>
      <c r="AR123" s="30"/>
      <c r="AW123" s="25"/>
    </row>
    <row r="124" spans="2:74" ht="0" hidden="1" customHeight="1"/>
    <row r="125" spans="2:74" ht="0" hidden="1" customHeight="1"/>
    <row r="126" spans="2:74" ht="0" hidden="1" customHeight="1"/>
    <row r="127" spans="2:74" ht="0" hidden="1" customHeight="1"/>
    <row r="128" spans="2:74"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row r="140" ht="0" hidden="1" customHeight="1"/>
    <row r="141" ht="0" hidden="1" customHeight="1"/>
    <row r="142" ht="0" hidden="1" customHeight="1"/>
    <row r="143" ht="0" hidden="1" customHeight="1"/>
    <row r="144" ht="0" hidden="1" customHeight="1"/>
    <row r="145" ht="0" hidden="1" customHeight="1"/>
    <row r="146" ht="0" hidden="1" customHeight="1"/>
    <row r="147" ht="0" hidden="1" customHeight="1"/>
    <row r="148" ht="0" hidden="1" customHeight="1"/>
    <row r="149" ht="0" hidden="1" customHeight="1"/>
    <row r="150" ht="0" hidden="1" customHeight="1"/>
    <row r="151" ht="0" hidden="1" customHeight="1"/>
    <row r="152" ht="0" hidden="1" customHeight="1"/>
    <row r="153" ht="0" hidden="1" customHeight="1"/>
    <row r="154" ht="0" hidden="1" customHeight="1"/>
    <row r="155" ht="0" hidden="1" customHeight="1"/>
    <row r="156" ht="0" hidden="1" customHeight="1"/>
    <row r="157" ht="0" hidden="1" customHeight="1"/>
    <row r="158" ht="0" hidden="1" customHeight="1"/>
    <row r="159" ht="0" hidden="1" customHeight="1"/>
    <row r="160" ht="0" hidden="1" customHeight="1"/>
    <row r="161" ht="0" hidden="1" customHeight="1"/>
    <row r="162" ht="0" hidden="1" customHeight="1"/>
    <row r="163" ht="0" hidden="1" customHeight="1"/>
    <row r="164" ht="0" hidden="1" customHeight="1"/>
    <row r="165" ht="0"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row r="182" ht="0" hidden="1" customHeight="1"/>
    <row r="183" ht="0" hidden="1" customHeight="1"/>
    <row r="184" ht="0" hidden="1" customHeight="1"/>
    <row r="185" ht="0" hidden="1" customHeight="1"/>
    <row r="186" ht="0" hidden="1" customHeight="1"/>
    <row r="187" ht="0" hidden="1" customHeight="1"/>
    <row r="188" ht="0" hidden="1" customHeight="1"/>
    <row r="189" ht="0" hidden="1" customHeight="1"/>
    <row r="190" ht="0" hidden="1" customHeight="1"/>
    <row r="191" ht="0" hidden="1" customHeight="1"/>
    <row r="192"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row r="1038" ht="0" hidden="1" customHeight="1"/>
    <row r="1039" ht="0" hidden="1" customHeight="1"/>
    <row r="1040" ht="0" hidden="1" customHeight="1"/>
    <row r="1041" ht="0" hidden="1" customHeight="1"/>
    <row r="1042" ht="0" hidden="1" customHeight="1"/>
    <row r="1043" ht="0" hidden="1" customHeight="1"/>
    <row r="1044" ht="0" hidden="1" customHeight="1"/>
    <row r="1045" ht="0" hidden="1" customHeight="1"/>
    <row r="1046" ht="0" hidden="1" customHeight="1"/>
    <row r="1047" ht="0" hidden="1" customHeight="1"/>
    <row r="1048" ht="0" hidden="1" customHeight="1"/>
    <row r="1049" ht="0" hidden="1" customHeight="1"/>
    <row r="1050" ht="0" hidden="1" customHeight="1"/>
    <row r="1051" ht="0" hidden="1" customHeight="1"/>
    <row r="1052" ht="0" hidden="1" customHeight="1"/>
    <row r="1053" ht="0" hidden="1" customHeight="1"/>
    <row r="1054" ht="0" hidden="1" customHeight="1"/>
    <row r="1055" ht="0" hidden="1" customHeight="1"/>
    <row r="1056" ht="0" hidden="1" customHeight="1"/>
    <row r="1057" ht="0" hidden="1" customHeight="1"/>
    <row r="1058" ht="0" hidden="1" customHeight="1"/>
    <row r="1059" ht="0" hidden="1" customHeight="1"/>
    <row r="1060" ht="0" hidden="1" customHeight="1"/>
    <row r="1061" ht="0" hidden="1" customHeight="1"/>
    <row r="1062" ht="0" hidden="1" customHeight="1"/>
    <row r="1063" ht="0" hidden="1" customHeight="1"/>
    <row r="1064" ht="0" hidden="1" customHeight="1"/>
    <row r="1065" ht="0" hidden="1" customHeight="1"/>
    <row r="1066" ht="0" hidden="1" customHeight="1"/>
    <row r="1067" ht="0" hidden="1" customHeight="1"/>
    <row r="1068" ht="0" hidden="1" customHeight="1"/>
    <row r="1069" ht="0" hidden="1" customHeight="1"/>
    <row r="1070" ht="0" hidden="1" customHeight="1"/>
    <row r="1071" ht="0" hidden="1" customHeight="1"/>
    <row r="1072" ht="0" hidden="1" customHeight="1"/>
    <row r="1073" ht="0" hidden="1" customHeight="1"/>
    <row r="1074" ht="0" hidden="1" customHeight="1"/>
    <row r="1075" ht="0" hidden="1" customHeight="1"/>
    <row r="1076" ht="0" hidden="1" customHeight="1"/>
    <row r="1077" ht="0" hidden="1" customHeight="1"/>
    <row r="1078" ht="0" hidden="1" customHeight="1"/>
    <row r="1079" ht="0" hidden="1" customHeight="1"/>
    <row r="1080" ht="0" hidden="1" customHeight="1"/>
    <row r="1081" ht="0" hidden="1" customHeight="1"/>
    <row r="1082" ht="0" hidden="1" customHeight="1"/>
    <row r="1083" ht="0" hidden="1" customHeight="1"/>
    <row r="1084" ht="0" hidden="1" customHeight="1"/>
    <row r="1085" ht="0" hidden="1" customHeight="1"/>
    <row r="1086" ht="0" hidden="1" customHeight="1"/>
    <row r="1087" ht="0" hidden="1" customHeight="1"/>
    <row r="1088" ht="0" hidden="1" customHeight="1"/>
    <row r="1089" ht="0" hidden="1" customHeight="1"/>
    <row r="1090" ht="0" hidden="1" customHeight="1"/>
    <row r="1091" ht="0" hidden="1" customHeight="1"/>
    <row r="1092" ht="0" hidden="1" customHeight="1"/>
    <row r="1093" ht="0" hidden="1" customHeight="1"/>
    <row r="1094" ht="0" hidden="1" customHeight="1"/>
    <row r="1095" ht="0" hidden="1" customHeight="1"/>
    <row r="1096" ht="0" hidden="1" customHeight="1"/>
    <row r="1097" ht="0" hidden="1" customHeight="1"/>
    <row r="1098" ht="0" hidden="1" customHeight="1"/>
    <row r="1099" ht="0" hidden="1" customHeight="1"/>
    <row r="1100" ht="0" hidden="1" customHeight="1"/>
    <row r="1101" ht="0" hidden="1" customHeight="1"/>
    <row r="1102" ht="0" hidden="1" customHeight="1"/>
    <row r="1103" ht="0" hidden="1" customHeight="1"/>
    <row r="1104" ht="0" hidden="1" customHeight="1"/>
    <row r="1105" ht="0" hidden="1" customHeight="1"/>
    <row r="1106" ht="0" hidden="1" customHeight="1"/>
    <row r="1107" ht="0" hidden="1" customHeight="1"/>
    <row r="1108" ht="0" hidden="1" customHeight="1"/>
    <row r="1109" ht="0" hidden="1" customHeight="1"/>
    <row r="1110" ht="0" hidden="1" customHeight="1"/>
    <row r="1111" ht="0" hidden="1" customHeight="1"/>
    <row r="1112" ht="0" hidden="1" customHeight="1"/>
    <row r="1113" ht="0" hidden="1" customHeight="1"/>
    <row r="1114" ht="0" hidden="1" customHeight="1"/>
    <row r="1115" ht="0" hidden="1" customHeight="1"/>
    <row r="1116" ht="0" hidden="1" customHeight="1"/>
    <row r="1117" ht="0" hidden="1" customHeight="1"/>
    <row r="1118" ht="0" hidden="1" customHeight="1"/>
    <row r="1119" ht="0" hidden="1" customHeight="1"/>
    <row r="1120" ht="0" hidden="1" customHeight="1"/>
    <row r="1121" ht="0" hidden="1" customHeight="1"/>
    <row r="1122" ht="0" hidden="1" customHeight="1"/>
    <row r="1123" ht="0" hidden="1" customHeight="1"/>
    <row r="1124" ht="0" hidden="1" customHeight="1"/>
    <row r="1125" ht="0" hidden="1" customHeight="1"/>
    <row r="1126" ht="0" hidden="1" customHeight="1"/>
    <row r="1127" ht="0" hidden="1" customHeight="1"/>
    <row r="1128" ht="0" hidden="1" customHeight="1"/>
    <row r="1129" ht="0" hidden="1" customHeight="1"/>
    <row r="1130" ht="0" hidden="1" customHeight="1"/>
    <row r="1131" ht="0" hidden="1" customHeight="1"/>
    <row r="1132" ht="0" hidden="1" customHeight="1"/>
    <row r="1133" ht="0" hidden="1" customHeight="1"/>
    <row r="1134" ht="0" hidden="1" customHeight="1"/>
    <row r="1135" ht="0" hidden="1" customHeight="1"/>
    <row r="1136" ht="0" hidden="1" customHeight="1"/>
    <row r="1137" ht="0" hidden="1"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sheetData>
  <sheetProtection selectLockedCells="1"/>
  <dataConsolidate/>
  <mergeCells count="490">
    <mergeCell ref="Z120:AC120"/>
    <mergeCell ref="AD120:AG120"/>
    <mergeCell ref="AH120:AK120"/>
    <mergeCell ref="AN120:AR120"/>
    <mergeCell ref="V121:Y121"/>
    <mergeCell ref="Z121:AC121"/>
    <mergeCell ref="AD121:AG121"/>
    <mergeCell ref="AH121:AK121"/>
    <mergeCell ref="AN121:AR121"/>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N62:AR62"/>
    <mergeCell ref="AN81:AR81"/>
    <mergeCell ref="AN103:AR103"/>
    <mergeCell ref="AN122:AR122"/>
  </mergeCells>
  <phoneticPr fontId="2"/>
  <conditionalFormatting sqref="O16 O18">
    <cfRule type="expression" dxfId="179" priority="2736" stopIfTrue="1">
      <formula>AND(O16="",V17&gt;0)</formula>
    </cfRule>
  </conditionalFormatting>
  <conditionalFormatting sqref="O17">
    <cfRule type="expression" dxfId="178" priority="1911">
      <formula>IF(OR(O16="",Q16="",S16=""),TRUE)</formula>
    </cfRule>
  </conditionalFormatting>
  <conditionalFormatting sqref="O19">
    <cfRule type="expression" dxfId="177" priority="1849">
      <formula>IF(OR(O18="",Q18="",S18=""),TRUE)</formula>
    </cfRule>
  </conditionalFormatting>
  <conditionalFormatting sqref="O20">
    <cfRule type="expression" dxfId="176" priority="1848" stopIfTrue="1">
      <formula>AND(O20="",V21&gt;0)</formula>
    </cfRule>
  </conditionalFormatting>
  <conditionalFormatting sqref="O21">
    <cfRule type="expression" dxfId="175" priority="1842">
      <formula>IF(OR(O20="",Q20="",S20=""),TRUE)</formula>
    </cfRule>
  </conditionalFormatting>
  <conditionalFormatting sqref="O22">
    <cfRule type="expression" dxfId="174" priority="1841" stopIfTrue="1">
      <formula>AND(O22="",V23&gt;0)</formula>
    </cfRule>
  </conditionalFormatting>
  <conditionalFormatting sqref="O23">
    <cfRule type="expression" dxfId="173" priority="1835">
      <formula>IF(OR(O22="",Q22="",S22=""),TRUE)</formula>
    </cfRule>
  </conditionalFormatting>
  <conditionalFormatting sqref="O24">
    <cfRule type="expression" dxfId="172" priority="1834" stopIfTrue="1">
      <formula>AND(O24="",V25&gt;0)</formula>
    </cfRule>
  </conditionalFormatting>
  <conditionalFormatting sqref="O25">
    <cfRule type="expression" dxfId="171" priority="1828">
      <formula>IF(OR(O24="",Q24="",S24=""),TRUE)</formula>
    </cfRule>
  </conditionalFormatting>
  <conditionalFormatting sqref="O60">
    <cfRule type="expression" dxfId="170" priority="1827" stopIfTrue="1">
      <formula>AND(O60="",V61&gt;0)</formula>
    </cfRule>
  </conditionalFormatting>
  <conditionalFormatting sqref="O61">
    <cfRule type="expression" dxfId="169" priority="1821">
      <formula>IF(OR(O60="",Q60="",S60=""),TRUE)</formula>
    </cfRule>
  </conditionalFormatting>
  <conditionalFormatting sqref="O62">
    <cfRule type="expression" dxfId="168" priority="1820" stopIfTrue="1">
      <formula>AND(O62="",V63&gt;0)</formula>
    </cfRule>
  </conditionalFormatting>
  <conditionalFormatting sqref="O63">
    <cfRule type="expression" dxfId="167" priority="1814">
      <formula>IF(OR(O62="",Q62="",S62=""),TRUE)</formula>
    </cfRule>
  </conditionalFormatting>
  <conditionalFormatting sqref="O64">
    <cfRule type="expression" dxfId="166" priority="1813" stopIfTrue="1">
      <formula>AND(O64="",V65&gt;0)</formula>
    </cfRule>
  </conditionalFormatting>
  <conditionalFormatting sqref="O65">
    <cfRule type="expression" dxfId="165" priority="1807">
      <formula>IF(OR(O64="",Q64="",S64=""),TRUE)</formula>
    </cfRule>
  </conditionalFormatting>
  <conditionalFormatting sqref="O66">
    <cfRule type="expression" dxfId="164" priority="1806" stopIfTrue="1">
      <formula>AND(O66="",V67&gt;0)</formula>
    </cfRule>
  </conditionalFormatting>
  <conditionalFormatting sqref="O67">
    <cfRule type="expression" dxfId="163" priority="1800">
      <formula>IF(OR(O66="",Q66="",S66=""),TRUE)</formula>
    </cfRule>
  </conditionalFormatting>
  <conditionalFormatting sqref="O68">
    <cfRule type="expression" dxfId="162" priority="1799" stopIfTrue="1">
      <formula>AND(O68="",V69&gt;0)</formula>
    </cfRule>
  </conditionalFormatting>
  <conditionalFormatting sqref="O69">
    <cfRule type="expression" dxfId="161" priority="1793">
      <formula>IF(OR(O68="",Q68="",S68=""),TRUE)</formula>
    </cfRule>
  </conditionalFormatting>
  <conditionalFormatting sqref="O70">
    <cfRule type="expression" dxfId="160" priority="1792" stopIfTrue="1">
      <formula>AND(O70="",V71&gt;0)</formula>
    </cfRule>
  </conditionalFormatting>
  <conditionalFormatting sqref="O71">
    <cfRule type="expression" dxfId="159" priority="1786">
      <formula>IF(OR(O70="",Q70="",S70=""),TRUE)</formula>
    </cfRule>
  </conditionalFormatting>
  <conditionalFormatting sqref="O72">
    <cfRule type="expression" dxfId="158" priority="1785" stopIfTrue="1">
      <formula>AND(O72="",V73&gt;0)</formula>
    </cfRule>
  </conditionalFormatting>
  <conditionalFormatting sqref="O73">
    <cfRule type="expression" dxfId="157" priority="1779">
      <formula>IF(OR(O72="",Q72="",S72=""),TRUE)</formula>
    </cfRule>
  </conditionalFormatting>
  <conditionalFormatting sqref="O74">
    <cfRule type="expression" dxfId="156" priority="1778" stopIfTrue="1">
      <formula>AND(O74="",V75&gt;0)</formula>
    </cfRule>
  </conditionalFormatting>
  <conditionalFormatting sqref="O75">
    <cfRule type="expression" dxfId="155" priority="1772">
      <formula>IF(OR(O74="",Q74="",S74=""),TRUE)</formula>
    </cfRule>
  </conditionalFormatting>
  <conditionalFormatting sqref="O76">
    <cfRule type="expression" dxfId="154" priority="1771" stopIfTrue="1">
      <formula>AND(O76="",V77&gt;0)</formula>
    </cfRule>
  </conditionalFormatting>
  <conditionalFormatting sqref="O77">
    <cfRule type="expression" dxfId="153" priority="1765">
      <formula>IF(OR(O76="",Q76="",S76=""),TRUE)</formula>
    </cfRule>
  </conditionalFormatting>
  <conditionalFormatting sqref="O101">
    <cfRule type="expression" dxfId="152" priority="1764" stopIfTrue="1">
      <formula>AND(O101="",V102&gt;0)</formula>
    </cfRule>
  </conditionalFormatting>
  <conditionalFormatting sqref="O102">
    <cfRule type="expression" dxfId="151" priority="1758">
      <formula>IF(OR(O101="",Q101="",S101=""),TRUE)</formula>
    </cfRule>
  </conditionalFormatting>
  <conditionalFormatting sqref="O103">
    <cfRule type="expression" dxfId="150" priority="1757" stopIfTrue="1">
      <formula>AND(O103="",V104&gt;0)</formula>
    </cfRule>
  </conditionalFormatting>
  <conditionalFormatting sqref="O104">
    <cfRule type="expression" dxfId="149" priority="1751">
      <formula>IF(OR(O103="",Q103="",S103=""),TRUE)</formula>
    </cfRule>
  </conditionalFormatting>
  <conditionalFormatting sqref="O105">
    <cfRule type="expression" dxfId="148" priority="1750" stopIfTrue="1">
      <formula>AND(O105="",V106&gt;0)</formula>
    </cfRule>
  </conditionalFormatting>
  <conditionalFormatting sqref="O106">
    <cfRule type="expression" dxfId="147" priority="1744">
      <formula>IF(OR(O105="",Q105="",S105=""),TRUE)</formula>
    </cfRule>
  </conditionalFormatting>
  <conditionalFormatting sqref="O107">
    <cfRule type="expression" dxfId="146" priority="1743" stopIfTrue="1">
      <formula>AND(O107="",V108&gt;0)</formula>
    </cfRule>
  </conditionalFormatting>
  <conditionalFormatting sqref="O108">
    <cfRule type="expression" dxfId="145" priority="1737">
      <formula>IF(OR(O107="",Q107="",S107=""),TRUE)</formula>
    </cfRule>
  </conditionalFormatting>
  <conditionalFormatting sqref="O109">
    <cfRule type="expression" dxfId="144" priority="1736" stopIfTrue="1">
      <formula>AND(O109="",V110&gt;0)</formula>
    </cfRule>
  </conditionalFormatting>
  <conditionalFormatting sqref="O110">
    <cfRule type="expression" dxfId="143" priority="1730">
      <formula>IF(OR(O109="",Q109="",S109=""),TRUE)</formula>
    </cfRule>
  </conditionalFormatting>
  <conditionalFormatting sqref="O111">
    <cfRule type="expression" dxfId="142" priority="1729" stopIfTrue="1">
      <formula>AND(O111="",V112&gt;0)</formula>
    </cfRule>
  </conditionalFormatting>
  <conditionalFormatting sqref="O112">
    <cfRule type="expression" dxfId="141" priority="1723">
      <formula>IF(OR(O111="",Q111="",S111=""),TRUE)</formula>
    </cfRule>
  </conditionalFormatting>
  <conditionalFormatting sqref="O113">
    <cfRule type="expression" dxfId="140" priority="1722" stopIfTrue="1">
      <formula>AND(O113="",V114&gt;0)</formula>
    </cfRule>
  </conditionalFormatting>
  <conditionalFormatting sqref="O114">
    <cfRule type="expression" dxfId="139" priority="1716">
      <formula>IF(OR(O113="",Q113="",S113=""),TRUE)</formula>
    </cfRule>
  </conditionalFormatting>
  <conditionalFormatting sqref="O115">
    <cfRule type="expression" dxfId="138" priority="1715" stopIfTrue="1">
      <formula>AND(O115="",V116&gt;0)</formula>
    </cfRule>
  </conditionalFormatting>
  <conditionalFormatting sqref="O116">
    <cfRule type="expression" dxfId="137" priority="1709">
      <formula>IF(OR(O115="",Q115="",S115=""),TRUE)</formula>
    </cfRule>
  </conditionalFormatting>
  <conditionalFormatting sqref="O117">
    <cfRule type="expression" dxfId="136" priority="1708" stopIfTrue="1">
      <formula>AND(O117="",V118&gt;0)</formula>
    </cfRule>
  </conditionalFormatting>
  <conditionalFormatting sqref="O118">
    <cfRule type="expression" dxfId="135" priority="1702">
      <formula>IF(OR(O117="",Q117="",S117=""),TRUE)</formula>
    </cfRule>
  </conditionalFormatting>
  <conditionalFormatting sqref="Q16">
    <cfRule type="expression" dxfId="134" priority="1913">
      <formula>IF(O16="",TRUE)</formula>
    </cfRule>
    <cfRule type="expression" dxfId="133" priority="2735" stopIfTrue="1">
      <formula>AND(Q16="",V17&gt;0)</formula>
    </cfRule>
  </conditionalFormatting>
  <conditionalFormatting sqref="Q17">
    <cfRule type="expression" dxfId="132" priority="1910">
      <formula>IF(OR(O16="",Q16="",S16="",O17=""),TRUE)</formula>
    </cfRule>
  </conditionalFormatting>
  <conditionalFormatting sqref="Q18">
    <cfRule type="expression" dxfId="131" priority="1853">
      <formula>IF(O18="",TRUE)</formula>
    </cfRule>
    <cfRule type="expression" dxfId="130" priority="1854" stopIfTrue="1">
      <formula>AND(Q18="",V19&gt;0)</formula>
    </cfRule>
  </conditionalFormatting>
  <conditionalFormatting sqref="Q19">
    <cfRule type="expression" dxfId="129" priority="1851">
      <formula>IF(OR(O18="",Q18="",S18="",O19=""),TRUE)</formula>
    </cfRule>
  </conditionalFormatting>
  <conditionalFormatting sqref="Q20">
    <cfRule type="expression" dxfId="128" priority="1846">
      <formula>IF(O20="",TRUE)</formula>
    </cfRule>
    <cfRule type="expression" dxfId="127" priority="1847" stopIfTrue="1">
      <formula>AND(Q20="",V21&gt;0)</formula>
    </cfRule>
  </conditionalFormatting>
  <conditionalFormatting sqref="Q21">
    <cfRule type="expression" dxfId="126" priority="1844">
      <formula>IF(OR(O20="",Q20="",S20="",O21=""),TRUE)</formula>
    </cfRule>
  </conditionalFormatting>
  <conditionalFormatting sqref="Q22">
    <cfRule type="expression" dxfId="125" priority="1839">
      <formula>IF(O22="",TRUE)</formula>
    </cfRule>
    <cfRule type="expression" dxfId="124" priority="1840" stopIfTrue="1">
      <formula>AND(Q22="",V23&gt;0)</formula>
    </cfRule>
  </conditionalFormatting>
  <conditionalFormatting sqref="Q23">
    <cfRule type="expression" dxfId="123" priority="1837">
      <formula>IF(OR(O22="",Q22="",S22="",O23=""),TRUE)</formula>
    </cfRule>
  </conditionalFormatting>
  <conditionalFormatting sqref="Q24">
    <cfRule type="expression" dxfId="122" priority="1832">
      <formula>IF(O24="",TRUE)</formula>
    </cfRule>
    <cfRule type="expression" dxfId="121" priority="1833" stopIfTrue="1">
      <formula>AND(Q24="",V25&gt;0)</formula>
    </cfRule>
  </conditionalFormatting>
  <conditionalFormatting sqref="Q25">
    <cfRule type="expression" dxfId="120" priority="1830">
      <formula>IF(OR(O24="",Q24="",S24="",O25=""),TRUE)</formula>
    </cfRule>
  </conditionalFormatting>
  <conditionalFormatting sqref="Q60">
    <cfRule type="expression" dxfId="119" priority="1825">
      <formula>IF(O60="",TRUE)</formula>
    </cfRule>
    <cfRule type="expression" dxfId="118" priority="1826" stopIfTrue="1">
      <formula>AND(Q60="",V61&gt;0)</formula>
    </cfRule>
  </conditionalFormatting>
  <conditionalFormatting sqref="Q61">
    <cfRule type="expression" dxfId="117" priority="1823">
      <formula>IF(OR(O60="",Q60="",S60="",O61=""),TRUE)</formula>
    </cfRule>
  </conditionalFormatting>
  <conditionalFormatting sqref="Q62">
    <cfRule type="expression" dxfId="116" priority="1818">
      <formula>IF(O62="",TRUE)</formula>
    </cfRule>
    <cfRule type="expression" dxfId="115" priority="1819" stopIfTrue="1">
      <formula>AND(Q62="",V63&gt;0)</formula>
    </cfRule>
  </conditionalFormatting>
  <conditionalFormatting sqref="Q63">
    <cfRule type="expression" dxfId="114" priority="1816">
      <formula>IF(OR(O62="",Q62="",S62="",O63=""),TRUE)</formula>
    </cfRule>
  </conditionalFormatting>
  <conditionalFormatting sqref="Q64">
    <cfRule type="expression" dxfId="113" priority="1811">
      <formula>IF(O64="",TRUE)</formula>
    </cfRule>
    <cfRule type="expression" dxfId="112" priority="1812" stopIfTrue="1">
      <formula>AND(Q64="",V65&gt;0)</formula>
    </cfRule>
  </conditionalFormatting>
  <conditionalFormatting sqref="Q65">
    <cfRule type="expression" dxfId="111" priority="1809">
      <formula>IF(OR(O64="",Q64="",S64="",O65=""),TRUE)</formula>
    </cfRule>
  </conditionalFormatting>
  <conditionalFormatting sqref="Q66">
    <cfRule type="expression" dxfId="110" priority="1804">
      <formula>IF(O66="",TRUE)</formula>
    </cfRule>
    <cfRule type="expression" dxfId="109" priority="1805" stopIfTrue="1">
      <formula>AND(Q66="",V67&gt;0)</formula>
    </cfRule>
  </conditionalFormatting>
  <conditionalFormatting sqref="Q67">
    <cfRule type="expression" dxfId="108" priority="1802">
      <formula>IF(OR(O66="",Q66="",S66="",O67=""),TRUE)</formula>
    </cfRule>
  </conditionalFormatting>
  <conditionalFormatting sqref="Q68">
    <cfRule type="expression" dxfId="107" priority="1797">
      <formula>IF(O68="",TRUE)</formula>
    </cfRule>
    <cfRule type="expression" dxfId="106" priority="1798" stopIfTrue="1">
      <formula>AND(Q68="",V69&gt;0)</formula>
    </cfRule>
  </conditionalFormatting>
  <conditionalFormatting sqref="Q69">
    <cfRule type="expression" dxfId="105" priority="1795">
      <formula>IF(OR(O68="",Q68="",S68="",O69=""),TRUE)</formula>
    </cfRule>
  </conditionalFormatting>
  <conditionalFormatting sqref="Q70">
    <cfRule type="expression" dxfId="104" priority="1790">
      <formula>IF(O70="",TRUE)</formula>
    </cfRule>
    <cfRule type="expression" dxfId="103" priority="1791" stopIfTrue="1">
      <formula>AND(Q70="",V71&gt;0)</formula>
    </cfRule>
  </conditionalFormatting>
  <conditionalFormatting sqref="Q71">
    <cfRule type="expression" dxfId="102" priority="1788">
      <formula>IF(OR(O70="",Q70="",S70="",O71=""),TRUE)</formula>
    </cfRule>
  </conditionalFormatting>
  <conditionalFormatting sqref="Q72">
    <cfRule type="expression" dxfId="101" priority="1783">
      <formula>IF(O72="",TRUE)</formula>
    </cfRule>
    <cfRule type="expression" dxfId="100" priority="1784" stopIfTrue="1">
      <formula>AND(Q72="",V73&gt;0)</formula>
    </cfRule>
  </conditionalFormatting>
  <conditionalFormatting sqref="Q73">
    <cfRule type="expression" dxfId="99" priority="1781">
      <formula>IF(OR(O72="",Q72="",S72="",O73=""),TRUE)</formula>
    </cfRule>
  </conditionalFormatting>
  <conditionalFormatting sqref="Q74">
    <cfRule type="expression" dxfId="98" priority="1776">
      <formula>IF(O74="",TRUE)</formula>
    </cfRule>
    <cfRule type="expression" dxfId="97" priority="1777" stopIfTrue="1">
      <formula>AND(Q74="",V75&gt;0)</formula>
    </cfRule>
  </conditionalFormatting>
  <conditionalFormatting sqref="Q75">
    <cfRule type="expression" dxfId="96" priority="1774">
      <formula>IF(OR(O74="",Q74="",S74="",O75=""),TRUE)</formula>
    </cfRule>
  </conditionalFormatting>
  <conditionalFormatting sqref="Q76">
    <cfRule type="expression" dxfId="95" priority="1769">
      <formula>IF(O76="",TRUE)</formula>
    </cfRule>
    <cfRule type="expression" dxfId="94" priority="1770" stopIfTrue="1">
      <formula>AND(Q76="",V77&gt;0)</formula>
    </cfRule>
  </conditionalFormatting>
  <conditionalFormatting sqref="Q77">
    <cfRule type="expression" dxfId="93" priority="1767">
      <formula>IF(OR(O76="",Q76="",S76="",O77=""),TRUE)</formula>
    </cfRule>
  </conditionalFormatting>
  <conditionalFormatting sqref="Q101">
    <cfRule type="expression" dxfId="92" priority="1762">
      <formula>IF(O101="",TRUE)</formula>
    </cfRule>
    <cfRule type="expression" dxfId="91" priority="1763" stopIfTrue="1">
      <formula>AND(Q101="",V102&gt;0)</formula>
    </cfRule>
  </conditionalFormatting>
  <conditionalFormatting sqref="Q102">
    <cfRule type="expression" dxfId="90" priority="1760">
      <formula>IF(OR(O101="",Q101="",S101="",O102=""),TRUE)</formula>
    </cfRule>
  </conditionalFormatting>
  <conditionalFormatting sqref="Q103">
    <cfRule type="expression" dxfId="89" priority="1755">
      <formula>IF(O103="",TRUE)</formula>
    </cfRule>
    <cfRule type="expression" dxfId="88" priority="1756" stopIfTrue="1">
      <formula>AND(Q103="",V104&gt;0)</formula>
    </cfRule>
  </conditionalFormatting>
  <conditionalFormatting sqref="Q104">
    <cfRule type="expression" dxfId="87" priority="1753">
      <formula>IF(OR(O103="",Q103="",S103="",O104=""),TRUE)</formula>
    </cfRule>
  </conditionalFormatting>
  <conditionalFormatting sqref="Q105">
    <cfRule type="expression" dxfId="86" priority="1748">
      <formula>IF(O105="",TRUE)</formula>
    </cfRule>
    <cfRule type="expression" dxfId="85" priority="1749" stopIfTrue="1">
      <formula>AND(Q105="",V106&gt;0)</formula>
    </cfRule>
  </conditionalFormatting>
  <conditionalFormatting sqref="Q106">
    <cfRule type="expression" dxfId="84" priority="1746">
      <formula>IF(OR(O105="",Q105="",S105="",O106=""),TRUE)</formula>
    </cfRule>
  </conditionalFormatting>
  <conditionalFormatting sqref="Q107">
    <cfRule type="expression" dxfId="83" priority="1741">
      <formula>IF(O107="",TRUE)</formula>
    </cfRule>
    <cfRule type="expression" dxfId="82" priority="1742" stopIfTrue="1">
      <formula>AND(Q107="",V108&gt;0)</formula>
    </cfRule>
  </conditionalFormatting>
  <conditionalFormatting sqref="Q108">
    <cfRule type="expression" dxfId="81" priority="1739">
      <formula>IF(OR(O107="",Q107="",S107="",O108=""),TRUE)</formula>
    </cfRule>
  </conditionalFormatting>
  <conditionalFormatting sqref="Q109">
    <cfRule type="expression" dxfId="80" priority="1734">
      <formula>IF(O109="",TRUE)</formula>
    </cfRule>
    <cfRule type="expression" dxfId="79" priority="1735" stopIfTrue="1">
      <formula>AND(Q109="",V110&gt;0)</formula>
    </cfRule>
  </conditionalFormatting>
  <conditionalFormatting sqref="Q110">
    <cfRule type="expression" dxfId="78" priority="1732">
      <formula>IF(OR(O109="",Q109="",S109="",O110=""),TRUE)</formula>
    </cfRule>
  </conditionalFormatting>
  <conditionalFormatting sqref="Q111">
    <cfRule type="expression" dxfId="77" priority="1727">
      <formula>IF(O111="",TRUE)</formula>
    </cfRule>
    <cfRule type="expression" dxfId="76" priority="1728" stopIfTrue="1">
      <formula>AND(Q111="",V112&gt;0)</formula>
    </cfRule>
  </conditionalFormatting>
  <conditionalFormatting sqref="Q112">
    <cfRule type="expression" dxfId="75" priority="1725">
      <formula>IF(OR(O111="",Q111="",S111="",O112=""),TRUE)</formula>
    </cfRule>
  </conditionalFormatting>
  <conditionalFormatting sqref="Q113">
    <cfRule type="expression" dxfId="74" priority="1720">
      <formula>IF(O113="",TRUE)</formula>
    </cfRule>
    <cfRule type="expression" dxfId="73" priority="1721" stopIfTrue="1">
      <formula>AND(Q113="",V114&gt;0)</formula>
    </cfRule>
  </conditionalFormatting>
  <conditionalFormatting sqref="Q114">
    <cfRule type="expression" dxfId="72" priority="1718">
      <formula>IF(OR(O113="",Q113="",S113="",O114=""),TRUE)</formula>
    </cfRule>
  </conditionalFormatting>
  <conditionalFormatting sqref="Q115">
    <cfRule type="expression" dxfId="71" priority="1713">
      <formula>IF(O115="",TRUE)</formula>
    </cfRule>
    <cfRule type="expression" dxfId="70" priority="1714" stopIfTrue="1">
      <formula>AND(Q115="",V116&gt;0)</formula>
    </cfRule>
  </conditionalFormatting>
  <conditionalFormatting sqref="Q116">
    <cfRule type="expression" dxfId="69" priority="1711">
      <formula>IF(OR(O115="",Q115="",S115="",O116=""),TRUE)</formula>
    </cfRule>
  </conditionalFormatting>
  <conditionalFormatting sqref="Q117">
    <cfRule type="expression" dxfId="68" priority="1706">
      <formula>IF(O117="",TRUE)</formula>
    </cfRule>
    <cfRule type="expression" dxfId="67" priority="1707" stopIfTrue="1">
      <formula>AND(Q117="",V118&gt;0)</formula>
    </cfRule>
  </conditionalFormatting>
  <conditionalFormatting sqref="Q118">
    <cfRule type="expression" dxfId="66" priority="1704">
      <formula>IF(OR(O117="",Q117="",S117="",O118=""),TRUE)</formula>
    </cfRule>
  </conditionalFormatting>
  <conditionalFormatting sqref="S16">
    <cfRule type="expression" dxfId="65" priority="1912">
      <formula>IF(OR(O16="",Q16=""),TRUE)</formula>
    </cfRule>
  </conditionalFormatting>
  <conditionalFormatting sqref="S17">
    <cfRule type="expression" dxfId="64" priority="1909">
      <formula>IF(OR(O16="",Q16="",S16="",O17="",Q17=""),TRUE)</formula>
    </cfRule>
  </conditionalFormatting>
  <conditionalFormatting sqref="S18">
    <cfRule type="expression" dxfId="63" priority="1852">
      <formula>IF(OR(O18="",Q18=""),TRUE)</formula>
    </cfRule>
  </conditionalFormatting>
  <conditionalFormatting sqref="S19">
    <cfRule type="expression" dxfId="62" priority="1850">
      <formula>IF(OR(O18="",Q18="",S18="",O19="",Q19=""),TRUE)</formula>
    </cfRule>
  </conditionalFormatting>
  <conditionalFormatting sqref="S20">
    <cfRule type="expression" dxfId="61" priority="1845">
      <formula>IF(OR(O20="",Q20=""),TRUE)</formula>
    </cfRule>
  </conditionalFormatting>
  <conditionalFormatting sqref="S21">
    <cfRule type="expression" dxfId="60" priority="1843">
      <formula>IF(OR(O20="",Q20="",S20="",O21="",Q21=""),TRUE)</formula>
    </cfRule>
  </conditionalFormatting>
  <conditionalFormatting sqref="S22">
    <cfRule type="expression" dxfId="59" priority="1838">
      <formula>IF(OR(O22="",Q22=""),TRUE)</formula>
    </cfRule>
  </conditionalFormatting>
  <conditionalFormatting sqref="S23">
    <cfRule type="expression" dxfId="58" priority="1836">
      <formula>IF(OR(O22="",Q22="",S22="",O23="",Q23=""),TRUE)</formula>
    </cfRule>
  </conditionalFormatting>
  <conditionalFormatting sqref="S24">
    <cfRule type="expression" dxfId="57" priority="1831">
      <formula>IF(OR(O24="",Q24=""),TRUE)</formula>
    </cfRule>
  </conditionalFormatting>
  <conditionalFormatting sqref="S25">
    <cfRule type="expression" dxfId="56" priority="1829">
      <formula>IF(OR(O24="",Q24="",S24="",O25="",Q25=""),TRUE)</formula>
    </cfRule>
  </conditionalFormatting>
  <conditionalFormatting sqref="S60">
    <cfRule type="expression" dxfId="55" priority="1824">
      <formula>IF(OR(O60="",Q60=""),TRUE)</formula>
    </cfRule>
  </conditionalFormatting>
  <conditionalFormatting sqref="S61">
    <cfRule type="expression" dxfId="54" priority="1822">
      <formula>IF(OR(O60="",Q60="",S60="",O61="",Q61=""),TRUE)</formula>
    </cfRule>
  </conditionalFormatting>
  <conditionalFormatting sqref="S62">
    <cfRule type="expression" dxfId="53" priority="1817">
      <formula>IF(OR(O62="",Q62=""),TRUE)</formula>
    </cfRule>
  </conditionalFormatting>
  <conditionalFormatting sqref="S63">
    <cfRule type="expression" dxfId="52" priority="1815">
      <formula>IF(OR(O62="",Q62="",S62="",O63="",Q63=""),TRUE)</formula>
    </cfRule>
  </conditionalFormatting>
  <conditionalFormatting sqref="S64">
    <cfRule type="expression" dxfId="51" priority="1810">
      <formula>IF(OR(O64="",Q64=""),TRUE)</formula>
    </cfRule>
  </conditionalFormatting>
  <conditionalFormatting sqref="S65">
    <cfRule type="expression" dxfId="50" priority="1808">
      <formula>IF(OR(O64="",Q64="",S64="",O65="",Q65=""),TRUE)</formula>
    </cfRule>
  </conditionalFormatting>
  <conditionalFormatting sqref="S66">
    <cfRule type="expression" dxfId="49" priority="1803">
      <formula>IF(OR(O66="",Q66=""),TRUE)</formula>
    </cfRule>
  </conditionalFormatting>
  <conditionalFormatting sqref="S67">
    <cfRule type="expression" dxfId="48" priority="1801">
      <formula>IF(OR(O66="",Q66="",S66="",O67="",Q67=""),TRUE)</formula>
    </cfRule>
  </conditionalFormatting>
  <conditionalFormatting sqref="S68">
    <cfRule type="expression" dxfId="47" priority="1796">
      <formula>IF(OR(O68="",Q68=""),TRUE)</formula>
    </cfRule>
  </conditionalFormatting>
  <conditionalFormatting sqref="S69">
    <cfRule type="expression" dxfId="46" priority="1794">
      <formula>IF(OR(O68="",Q68="",S68="",O69="",Q69=""),TRUE)</formula>
    </cfRule>
  </conditionalFormatting>
  <conditionalFormatting sqref="S70">
    <cfRule type="expression" dxfId="45" priority="1789">
      <formula>IF(OR(O70="",Q70=""),TRUE)</formula>
    </cfRule>
  </conditionalFormatting>
  <conditionalFormatting sqref="S71">
    <cfRule type="expression" dxfId="44" priority="1787">
      <formula>IF(OR(O70="",Q70="",S70="",O71="",Q71=""),TRUE)</formula>
    </cfRule>
  </conditionalFormatting>
  <conditionalFormatting sqref="S72">
    <cfRule type="expression" dxfId="43" priority="1782">
      <formula>IF(OR(O72="",Q72=""),TRUE)</formula>
    </cfRule>
  </conditionalFormatting>
  <conditionalFormatting sqref="S73">
    <cfRule type="expression" dxfId="42" priority="1780">
      <formula>IF(OR(O72="",Q72="",S72="",O73="",Q73=""),TRUE)</formula>
    </cfRule>
  </conditionalFormatting>
  <conditionalFormatting sqref="S74">
    <cfRule type="expression" dxfId="41" priority="1775">
      <formula>IF(OR(O74="",Q74=""),TRUE)</formula>
    </cfRule>
  </conditionalFormatting>
  <conditionalFormatting sqref="S75">
    <cfRule type="expression" dxfId="40" priority="1773">
      <formula>IF(OR(O74="",Q74="",S74="",O75="",Q75=""),TRUE)</formula>
    </cfRule>
  </conditionalFormatting>
  <conditionalFormatting sqref="S76">
    <cfRule type="expression" dxfId="39" priority="1768">
      <formula>IF(OR(O76="",Q76=""),TRUE)</formula>
    </cfRule>
  </conditionalFormatting>
  <conditionalFormatting sqref="S77">
    <cfRule type="expression" dxfId="38" priority="1766">
      <formula>IF(OR(O76="",Q76="",S76="",O77="",Q77=""),TRUE)</formula>
    </cfRule>
  </conditionalFormatting>
  <conditionalFormatting sqref="S101">
    <cfRule type="expression" dxfId="37" priority="1761">
      <formula>IF(OR(O101="",Q101=""),TRUE)</formula>
    </cfRule>
  </conditionalFormatting>
  <conditionalFormatting sqref="S102">
    <cfRule type="expression" dxfId="36" priority="1759">
      <formula>IF(OR(O101="",Q101="",S101="",O102="",Q102=""),TRUE)</formula>
    </cfRule>
  </conditionalFormatting>
  <conditionalFormatting sqref="S103">
    <cfRule type="expression" dxfId="35" priority="1754">
      <formula>IF(OR(O103="",Q103=""),TRUE)</formula>
    </cfRule>
  </conditionalFormatting>
  <conditionalFormatting sqref="S104">
    <cfRule type="expression" dxfId="34" priority="1752">
      <formula>IF(OR(O103="",Q103="",S103="",O104="",Q104=""),TRUE)</formula>
    </cfRule>
  </conditionalFormatting>
  <conditionalFormatting sqref="S105">
    <cfRule type="expression" dxfId="33" priority="1747">
      <formula>IF(OR(O105="",Q105=""),TRUE)</formula>
    </cfRule>
  </conditionalFormatting>
  <conditionalFormatting sqref="S106">
    <cfRule type="expression" dxfId="32" priority="1745">
      <formula>IF(OR(O105="",Q105="",S105="",O106="",Q106=""),TRUE)</formula>
    </cfRule>
  </conditionalFormatting>
  <conditionalFormatting sqref="S107">
    <cfRule type="expression" dxfId="31" priority="1740">
      <formula>IF(OR(O107="",Q107=""),TRUE)</formula>
    </cfRule>
  </conditionalFormatting>
  <conditionalFormatting sqref="S108">
    <cfRule type="expression" dxfId="30" priority="1738">
      <formula>IF(OR(O107="",Q107="",S107="",O108="",Q108=""),TRUE)</formula>
    </cfRule>
  </conditionalFormatting>
  <conditionalFormatting sqref="S109">
    <cfRule type="expression" dxfId="29" priority="1733">
      <formula>IF(OR(O109="",Q109=""),TRUE)</formula>
    </cfRule>
  </conditionalFormatting>
  <conditionalFormatting sqref="S110">
    <cfRule type="expression" dxfId="28" priority="1731">
      <formula>IF(OR(O109="",Q109="",S109="",O110="",Q110=""),TRUE)</formula>
    </cfRule>
  </conditionalFormatting>
  <conditionalFormatting sqref="S111">
    <cfRule type="expression" dxfId="27" priority="1726">
      <formula>IF(OR(O111="",Q111=""),TRUE)</formula>
    </cfRule>
  </conditionalFormatting>
  <conditionalFormatting sqref="S112">
    <cfRule type="expression" dxfId="26" priority="1724">
      <formula>IF(OR(O111="",Q111="",S111="",O112="",Q112=""),TRUE)</formula>
    </cfRule>
  </conditionalFormatting>
  <conditionalFormatting sqref="S113">
    <cfRule type="expression" dxfId="25" priority="1719">
      <formula>IF(OR(O113="",Q113=""),TRUE)</formula>
    </cfRule>
  </conditionalFormatting>
  <conditionalFormatting sqref="S114">
    <cfRule type="expression" dxfId="24" priority="1717">
      <formula>IF(OR(O113="",Q113="",S113="",O114="",Q114=""),TRUE)</formula>
    </cfRule>
  </conditionalFormatting>
  <conditionalFormatting sqref="S115">
    <cfRule type="expression" dxfId="23" priority="1712">
      <formula>IF(OR(O115="",Q115=""),TRUE)</formula>
    </cfRule>
  </conditionalFormatting>
  <conditionalFormatting sqref="S116">
    <cfRule type="expression" dxfId="22" priority="1710">
      <formula>IF(OR(O115="",Q115="",S115="",O116="",Q116=""),TRUE)</formula>
    </cfRule>
  </conditionalFormatting>
  <conditionalFormatting sqref="S117">
    <cfRule type="expression" dxfId="21" priority="1705">
      <formula>IF(OR(O117="",Q117=""),TRUE)</formula>
    </cfRule>
  </conditionalFormatting>
  <conditionalFormatting sqref="S118">
    <cfRule type="expression" dxfId="20" priority="1703">
      <formula>IF(OR(O117="",Q117="",S117="",O118="",Q118=""),TRUE)</formula>
    </cfRule>
  </conditionalFormatting>
  <conditionalFormatting sqref="V17:Y17">
    <cfRule type="expression" dxfId="19" priority="2319" stopIfTrue="1">
      <formula>AND(V16="賃金で算定",AN16=0)</formula>
    </cfRule>
  </conditionalFormatting>
  <conditionalFormatting sqref="V19:Y19 V21:Y21 V23:Y23 V25:Y25">
    <cfRule type="expression" dxfId="18" priority="2794" stopIfTrue="1">
      <formula>AND(V18="賃金で算定",AN18=0)</formula>
    </cfRule>
  </conditionalFormatting>
  <conditionalFormatting sqref="V61:Y61 V63:Y63 V65:Y65 V67:Y67 V69:Y69 V71:Y71 V73:Y73 V75:Y75 V77:Y77">
    <cfRule type="expression" dxfId="17" priority="2764" stopIfTrue="1">
      <formula>AND(V60="賃金で算定",AN60=0)</formula>
    </cfRule>
  </conditionalFormatting>
  <conditionalFormatting sqref="V102:Y102 V104:Y104 V106:Y106 V108:Y108 V110:Y110 V112:Y112 V114:Y114 V116:Y116 V118:Y118">
    <cfRule type="expression" dxfId="16" priority="2765" stopIfTrue="1">
      <formula>AND(V101="賃金で算定",AN101=0)</formula>
    </cfRule>
  </conditionalFormatting>
  <conditionalFormatting sqref="AD81">
    <cfRule type="expression" dxfId="15" priority="2748">
      <formula>AND($F78="",($V78+$V79&gt;0))</formula>
    </cfRule>
  </conditionalFormatting>
  <conditionalFormatting sqref="AD122">
    <cfRule type="expression" dxfId="14" priority="2740">
      <formula>IF(AND($F119=""),($V119+$V120&gt;0))</formula>
    </cfRule>
  </conditionalFormatting>
  <conditionalFormatting sqref="AD29:AK29">
    <cfRule type="expression" dxfId="13" priority="2756">
      <formula>AND($F26="",($V26+$V27&gt;0))</formula>
    </cfRule>
  </conditionalFormatting>
  <conditionalFormatting sqref="AE29:AM29">
    <cfRule type="expression" dxfId="12" priority="2757">
      <formula>IF(AND($F26=""),($V26+$V27&gt;0))</formula>
    </cfRule>
  </conditionalFormatting>
  <conditionalFormatting sqref="AE81:AM81">
    <cfRule type="expression" dxfId="11" priority="2749">
      <formula>IF(AND($F78=""),($V78+$V79&gt;0))</formula>
    </cfRule>
  </conditionalFormatting>
  <conditionalFormatting sqref="AE122:AM122">
    <cfRule type="expression" dxfId="10" priority="2741">
      <formula>IF(AND($F119=""),($V119+$V120&gt;0))</formula>
    </cfRule>
  </conditionalFormatting>
  <conditionalFormatting sqref="AN16 AN18 AN20 AN22 AN24">
    <cfRule type="expression" dxfId="9" priority="2376" stopIfTrue="1">
      <formula>AND(V16="",AN16&gt;0)</formula>
    </cfRule>
  </conditionalFormatting>
  <conditionalFormatting sqref="AN60 AN62 AN64 AN66 AN68 AN70 AN72 AN74 AN76">
    <cfRule type="expression" dxfId="8" priority="2375" stopIfTrue="1">
      <formula>AND(V60="",AN60&gt;0)</formula>
    </cfRule>
  </conditionalFormatting>
  <conditionalFormatting sqref="AN101 AN103 AN105 AN107 AN109 AN111 AN113 AN115 AN117">
    <cfRule type="expression" dxfId="7" priority="2374"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6" priority="2793" stopIfTrue="1">
      <formula>AND(V16="賃金で算定",AN16=0)</formula>
    </cfRule>
  </conditionalFormatting>
  <dataValidations count="22">
    <dataValidation type="whole" allowBlank="1" showInputMessage="1" showErrorMessage="1" sqref="O22 O74 O115 O16 O18 O20 O24 O60 O62 O64 O66 O68 O70 O72 O76 O101 O103 O105 O107 O109 O111 O113 O117"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100-000001000000}">
      <formula1>V16="賃金で算定"</formula1>
    </dataValidation>
    <dataValidation imeMode="hiragana" allowBlank="1" showInputMessage="1" showErrorMessage="1" sqref="D34:G34 B16:N25 AC32:AS32 B101:N118 B60:N77 AC38:AN39 AC33:AN34"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19:F120 F78:F79" xr:uid="{00000000-0002-0000-0100-00002B000000}">
      <formula1>事業の種類</formula1>
    </dataValidation>
    <dataValidation type="list" showInputMessage="1" showErrorMessage="1" sqref="V115:X115 V16:X16 V18:X18 V20:X20 V22:X22 V113:X113 V111:X111 V107:X107 V105:X105 V103:X103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xr:uid="{FBA6FEBC-C21F-42E5-B39F-5C766C4A1090}">
      <formula1>IF(OR(O16&lt;&gt;"",Q16&lt;&gt;""),AND(S16&gt;0,S16&lt;=31))</formula1>
    </dataValidation>
    <dataValidation type="custom" showInputMessage="1" showErrorMessage="1" sqref="O17 O21 O23 O19 O25 O61 O63 O65 O67 O69 O71 O73 O75 O77 O102 O104 O106 O108 O110 O112 O114 O116 O118"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r:id="rId1"/>
  <headerFooter alignWithMargins="0"/>
  <rowBreaks count="2" manualBreakCount="2">
    <brk id="41" max="61" man="1"/>
    <brk id="82"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A124" sqref="A124:XFD1230"/>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1" customHeight="1"/>
    <row r="2" spans="1:45" ht="24.1" customHeight="1">
      <c r="X2" s="3"/>
      <c r="Y2" s="3"/>
    </row>
    <row r="3" spans="1:45" ht="9.1"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3" customHeight="1">
      <c r="B4" s="2" t="s">
        <v>16</v>
      </c>
      <c r="U4" s="6" t="s">
        <v>472</v>
      </c>
      <c r="V4" s="4"/>
      <c r="W4" s="4"/>
      <c r="X4" s="4"/>
      <c r="Y4" s="4"/>
      <c r="AC4" s="9"/>
    </row>
    <row r="5" spans="1:45" ht="13.2" customHeight="1">
      <c r="M5" s="7"/>
      <c r="N5" s="485" t="s">
        <v>48</v>
      </c>
      <c r="O5" s="485"/>
      <c r="P5" s="485"/>
      <c r="Q5" s="485"/>
      <c r="R5" s="485"/>
      <c r="S5" s="485"/>
      <c r="T5" s="485"/>
      <c r="U5" s="485"/>
      <c r="V5" s="485"/>
      <c r="W5" s="485"/>
      <c r="X5" s="485"/>
      <c r="Y5" s="485"/>
      <c r="Z5" s="485"/>
      <c r="AA5" s="485"/>
      <c r="AB5" s="485"/>
      <c r="AC5" s="485"/>
      <c r="AD5" s="485"/>
      <c r="AE5" s="485"/>
      <c r="AF5" s="7"/>
      <c r="AM5" s="473" t="s">
        <v>401</v>
      </c>
      <c r="AN5" s="701"/>
      <c r="AO5" s="701"/>
      <c r="AP5" s="702"/>
    </row>
    <row r="6" spans="1:45" ht="13.2" customHeight="1">
      <c r="M6" s="8"/>
      <c r="N6" s="486"/>
      <c r="O6" s="486"/>
      <c r="P6" s="486"/>
      <c r="Q6" s="486"/>
      <c r="R6" s="486"/>
      <c r="S6" s="486"/>
      <c r="T6" s="486"/>
      <c r="U6" s="486"/>
      <c r="V6" s="486"/>
      <c r="W6" s="486"/>
      <c r="X6" s="486"/>
      <c r="Y6" s="486"/>
      <c r="Z6" s="486"/>
      <c r="AA6" s="486"/>
      <c r="AB6" s="486"/>
      <c r="AC6" s="486"/>
      <c r="AD6" s="486"/>
      <c r="AE6" s="486"/>
      <c r="AF6" s="8"/>
      <c r="AM6" s="703"/>
      <c r="AN6" s="704"/>
      <c r="AO6" s="704"/>
      <c r="AP6" s="705"/>
    </row>
    <row r="7" spans="1:45" ht="12.85" customHeight="1">
      <c r="AM7" s="349"/>
      <c r="AN7" s="349"/>
    </row>
    <row r="8" spans="1:45" ht="6.1" customHeight="1"/>
    <row r="9" spans="1:45" ht="11.95" customHeight="1">
      <c r="B9" s="487" t="s">
        <v>9</v>
      </c>
      <c r="C9" s="488"/>
      <c r="D9" s="488"/>
      <c r="E9" s="488"/>
      <c r="F9" s="488"/>
      <c r="G9" s="488"/>
      <c r="H9" s="488"/>
      <c r="I9" s="489"/>
      <c r="J9" s="492" t="s">
        <v>17</v>
      </c>
      <c r="K9" s="492"/>
      <c r="L9" s="350" t="s">
        <v>10</v>
      </c>
      <c r="M9" s="492" t="s">
        <v>18</v>
      </c>
      <c r="N9" s="492"/>
      <c r="O9" s="493" t="s">
        <v>19</v>
      </c>
      <c r="P9" s="492"/>
      <c r="Q9" s="492"/>
      <c r="R9" s="492"/>
      <c r="S9" s="492"/>
      <c r="T9" s="492"/>
      <c r="U9" s="492" t="s">
        <v>20</v>
      </c>
      <c r="V9" s="492"/>
      <c r="W9" s="492"/>
      <c r="AL9" s="627">
        <f>'報告書（事業主控）'!AL9</f>
        <v>0</v>
      </c>
      <c r="AM9" s="758"/>
      <c r="AN9" s="562" t="s">
        <v>11</v>
      </c>
      <c r="AO9" s="562"/>
      <c r="AP9" s="495">
        <f>'報告書（事業主控）'!AP9</f>
        <v>1</v>
      </c>
      <c r="AQ9" s="495"/>
      <c r="AR9" s="562" t="s">
        <v>12</v>
      </c>
      <c r="AS9" s="565"/>
    </row>
    <row r="10" spans="1:45" ht="13.9" customHeight="1">
      <c r="B10" s="488"/>
      <c r="C10" s="488"/>
      <c r="D10" s="488"/>
      <c r="E10" s="488"/>
      <c r="F10" s="488"/>
      <c r="G10" s="488"/>
      <c r="H10" s="488"/>
      <c r="I10" s="489"/>
      <c r="J10" s="675">
        <f>'報告書（事業主控）'!J10</f>
        <v>0</v>
      </c>
      <c r="K10" s="770">
        <f>'報告書（事業主控）'!K10</f>
        <v>0</v>
      </c>
      <c r="L10" s="675">
        <f>'報告書（事業主控）'!L10</f>
        <v>0</v>
      </c>
      <c r="M10" s="768">
        <f>'報告書（事業主控）'!M10</f>
        <v>0</v>
      </c>
      <c r="N10" s="756">
        <f>'報告書（事業主控）'!N10</f>
        <v>0</v>
      </c>
      <c r="O10" s="675">
        <f>'報告書（事業主控）'!O10</f>
        <v>0</v>
      </c>
      <c r="P10" s="752">
        <f>'報告書（事業主控）'!P10</f>
        <v>0</v>
      </c>
      <c r="Q10" s="752">
        <f>'報告書（事業主控）'!Q10</f>
        <v>0</v>
      </c>
      <c r="R10" s="752">
        <f>'報告書（事業主控）'!R10</f>
        <v>0</v>
      </c>
      <c r="S10" s="752">
        <f>'報告書（事業主控）'!S10</f>
        <v>0</v>
      </c>
      <c r="T10" s="756">
        <f>'報告書（事業主控）'!T10</f>
        <v>0</v>
      </c>
      <c r="U10" s="675">
        <f>'報告書（事業主控）'!U10</f>
        <v>0</v>
      </c>
      <c r="V10" s="752">
        <f>'報告書（事業主控）'!V10</f>
        <v>0</v>
      </c>
      <c r="W10" s="754">
        <f>'報告書（事業主控）'!W10</f>
        <v>0</v>
      </c>
      <c r="AL10" s="759"/>
      <c r="AM10" s="760"/>
      <c r="AN10" s="563"/>
      <c r="AO10" s="563"/>
      <c r="AP10" s="497"/>
      <c r="AQ10" s="497"/>
      <c r="AR10" s="563"/>
      <c r="AS10" s="566"/>
    </row>
    <row r="11" spans="1:45" ht="9.1" customHeight="1">
      <c r="B11" s="488"/>
      <c r="C11" s="488"/>
      <c r="D11" s="488"/>
      <c r="E11" s="488"/>
      <c r="F11" s="488"/>
      <c r="G11" s="488"/>
      <c r="H11" s="488"/>
      <c r="I11" s="489"/>
      <c r="J11" s="676"/>
      <c r="K11" s="771"/>
      <c r="L11" s="676"/>
      <c r="M11" s="769"/>
      <c r="N11" s="757"/>
      <c r="O11" s="676"/>
      <c r="P11" s="753"/>
      <c r="Q11" s="753"/>
      <c r="R11" s="753"/>
      <c r="S11" s="753"/>
      <c r="T11" s="757"/>
      <c r="U11" s="676"/>
      <c r="V11" s="753"/>
      <c r="W11" s="755"/>
      <c r="AL11" s="761"/>
      <c r="AM11" s="762"/>
      <c r="AN11" s="564"/>
      <c r="AO11" s="564"/>
      <c r="AP11" s="499"/>
      <c r="AQ11" s="499"/>
      <c r="AR11" s="564"/>
      <c r="AS11" s="567"/>
    </row>
    <row r="12" spans="1:45" ht="6.1" customHeight="1">
      <c r="B12" s="490"/>
      <c r="C12" s="490"/>
      <c r="D12" s="490"/>
      <c r="E12" s="490"/>
      <c r="F12" s="490"/>
      <c r="G12" s="490"/>
      <c r="H12" s="490"/>
      <c r="I12" s="491"/>
      <c r="J12" s="676"/>
      <c r="K12" s="771"/>
      <c r="L12" s="676"/>
      <c r="M12" s="769"/>
      <c r="N12" s="757"/>
      <c r="O12" s="676"/>
      <c r="P12" s="753"/>
      <c r="Q12" s="753"/>
      <c r="R12" s="753"/>
      <c r="S12" s="753"/>
      <c r="T12" s="757"/>
      <c r="U12" s="676"/>
      <c r="V12" s="753"/>
      <c r="W12" s="755"/>
    </row>
    <row r="13" spans="1:45" s="3" customFormat="1" ht="15" customHeight="1">
      <c r="A13" s="1"/>
      <c r="B13" s="541" t="s">
        <v>21</v>
      </c>
      <c r="C13" s="542"/>
      <c r="D13" s="542"/>
      <c r="E13" s="542"/>
      <c r="F13" s="542"/>
      <c r="G13" s="542"/>
      <c r="H13" s="542"/>
      <c r="I13" s="543"/>
      <c r="J13" s="541" t="s">
        <v>13</v>
      </c>
      <c r="K13" s="542"/>
      <c r="L13" s="542"/>
      <c r="M13" s="542"/>
      <c r="N13" s="550"/>
      <c r="O13" s="553" t="s">
        <v>22</v>
      </c>
      <c r="P13" s="542"/>
      <c r="Q13" s="542"/>
      <c r="R13" s="542"/>
      <c r="S13" s="542"/>
      <c r="T13" s="542"/>
      <c r="U13" s="543"/>
      <c r="V13" s="351" t="s">
        <v>473</v>
      </c>
      <c r="W13" s="352"/>
      <c r="X13" s="352"/>
      <c r="Y13" s="556" t="s">
        <v>474</v>
      </c>
      <c r="Z13" s="556"/>
      <c r="AA13" s="556"/>
      <c r="AB13" s="556"/>
      <c r="AC13" s="556"/>
      <c r="AD13" s="556"/>
      <c r="AE13" s="556"/>
      <c r="AF13" s="556"/>
      <c r="AG13" s="556"/>
      <c r="AH13" s="556"/>
      <c r="AI13" s="352"/>
      <c r="AJ13" s="352"/>
      <c r="AK13" s="353"/>
      <c r="AL13" s="354" t="s">
        <v>475</v>
      </c>
      <c r="AM13" s="355"/>
      <c r="AN13" s="557" t="s">
        <v>476</v>
      </c>
      <c r="AO13" s="557"/>
      <c r="AP13" s="557"/>
      <c r="AQ13" s="557"/>
      <c r="AR13" s="557"/>
      <c r="AS13" s="558"/>
    </row>
    <row r="14" spans="1:45" s="3" customFormat="1" ht="13.9" customHeight="1">
      <c r="A14" s="1"/>
      <c r="B14" s="544"/>
      <c r="C14" s="545"/>
      <c r="D14" s="545"/>
      <c r="E14" s="545"/>
      <c r="F14" s="545"/>
      <c r="G14" s="545"/>
      <c r="H14" s="545"/>
      <c r="I14" s="546"/>
      <c r="J14" s="544"/>
      <c r="K14" s="545"/>
      <c r="L14" s="545"/>
      <c r="M14" s="545"/>
      <c r="N14" s="551"/>
      <c r="O14" s="554"/>
      <c r="P14" s="545"/>
      <c r="Q14" s="545"/>
      <c r="R14" s="545"/>
      <c r="S14" s="545"/>
      <c r="T14" s="545"/>
      <c r="U14" s="546"/>
      <c r="V14" s="504" t="s">
        <v>14</v>
      </c>
      <c r="W14" s="505"/>
      <c r="X14" s="505"/>
      <c r="Y14" s="506"/>
      <c r="Z14" s="510" t="s">
        <v>23</v>
      </c>
      <c r="AA14" s="511"/>
      <c r="AB14" s="511"/>
      <c r="AC14" s="512"/>
      <c r="AD14" s="516" t="s">
        <v>24</v>
      </c>
      <c r="AE14" s="517"/>
      <c r="AF14" s="517"/>
      <c r="AG14" s="518"/>
      <c r="AH14" s="744" t="s">
        <v>125</v>
      </c>
      <c r="AI14" s="562"/>
      <c r="AJ14" s="562"/>
      <c r="AK14" s="565"/>
      <c r="AL14" s="528" t="s">
        <v>25</v>
      </c>
      <c r="AM14" s="529"/>
      <c r="AN14" s="532" t="s">
        <v>26</v>
      </c>
      <c r="AO14" s="533"/>
      <c r="AP14" s="533"/>
      <c r="AQ14" s="533"/>
      <c r="AR14" s="534"/>
      <c r="AS14" s="535"/>
    </row>
    <row r="15" spans="1:45" s="3" customFormat="1" ht="13.9" customHeight="1">
      <c r="A15" s="1"/>
      <c r="B15" s="547"/>
      <c r="C15" s="548"/>
      <c r="D15" s="548"/>
      <c r="E15" s="548"/>
      <c r="F15" s="548"/>
      <c r="G15" s="548"/>
      <c r="H15" s="548"/>
      <c r="I15" s="549"/>
      <c r="J15" s="547"/>
      <c r="K15" s="548"/>
      <c r="L15" s="548"/>
      <c r="M15" s="548"/>
      <c r="N15" s="552"/>
      <c r="O15" s="555"/>
      <c r="P15" s="548"/>
      <c r="Q15" s="548"/>
      <c r="R15" s="548"/>
      <c r="S15" s="548"/>
      <c r="T15" s="548"/>
      <c r="U15" s="549"/>
      <c r="V15" s="507"/>
      <c r="W15" s="508"/>
      <c r="X15" s="508"/>
      <c r="Y15" s="509"/>
      <c r="Z15" s="513"/>
      <c r="AA15" s="514"/>
      <c r="AB15" s="514"/>
      <c r="AC15" s="515"/>
      <c r="AD15" s="519"/>
      <c r="AE15" s="520"/>
      <c r="AF15" s="520"/>
      <c r="AG15" s="521"/>
      <c r="AH15" s="745"/>
      <c r="AI15" s="564"/>
      <c r="AJ15" s="564"/>
      <c r="AK15" s="567"/>
      <c r="AL15" s="530"/>
      <c r="AM15" s="531"/>
      <c r="AN15" s="538"/>
      <c r="AO15" s="538"/>
      <c r="AP15" s="538"/>
      <c r="AQ15" s="538"/>
      <c r="AR15" s="538"/>
      <c r="AS15" s="539"/>
    </row>
    <row r="16" spans="1:45" ht="18" customHeight="1">
      <c r="B16" s="737">
        <f>'報告書（事業主控）'!B16</f>
        <v>0</v>
      </c>
      <c r="C16" s="738"/>
      <c r="D16" s="738"/>
      <c r="E16" s="738"/>
      <c r="F16" s="738"/>
      <c r="G16" s="738"/>
      <c r="H16" s="738"/>
      <c r="I16" s="739"/>
      <c r="J16" s="737">
        <f>'報告書（事業主控）'!J16</f>
        <v>0</v>
      </c>
      <c r="K16" s="738"/>
      <c r="L16" s="738"/>
      <c r="M16" s="738"/>
      <c r="N16" s="740"/>
      <c r="O16" s="356">
        <f>'報告書（事業主控）'!O16</f>
        <v>0</v>
      </c>
      <c r="P16" s="357" t="s">
        <v>7</v>
      </c>
      <c r="Q16" s="356">
        <f>'報告書（事業主控）'!Q16</f>
        <v>0</v>
      </c>
      <c r="R16" s="357" t="s">
        <v>8</v>
      </c>
      <c r="S16" s="356">
        <f>'報告書（事業主控）'!S16</f>
        <v>0</v>
      </c>
      <c r="T16" s="590" t="s">
        <v>27</v>
      </c>
      <c r="U16" s="590"/>
      <c r="V16" s="717">
        <f>'報告書（事業主控）'!V16:X16</f>
        <v>0</v>
      </c>
      <c r="W16" s="718"/>
      <c r="X16" s="718"/>
      <c r="Y16" s="358" t="s">
        <v>15</v>
      </c>
      <c r="Z16" s="359"/>
      <c r="AA16" s="360"/>
      <c r="AB16" s="360"/>
      <c r="AC16" s="358" t="s">
        <v>15</v>
      </c>
      <c r="AD16" s="359"/>
      <c r="AE16" s="360"/>
      <c r="AF16" s="360"/>
      <c r="AG16" s="361" t="s">
        <v>15</v>
      </c>
      <c r="AH16" s="741">
        <f>'報告書（事業主控）'!AH16</f>
        <v>0</v>
      </c>
      <c r="AI16" s="742"/>
      <c r="AJ16" s="742"/>
      <c r="AK16" s="743"/>
      <c r="AL16" s="359"/>
      <c r="AM16" s="362"/>
      <c r="AN16" s="714">
        <f>'報告書（事業主控）'!AN16</f>
        <v>0</v>
      </c>
      <c r="AO16" s="715"/>
      <c r="AP16" s="715"/>
      <c r="AQ16" s="715"/>
      <c r="AR16" s="715"/>
      <c r="AS16" s="361" t="s">
        <v>15</v>
      </c>
    </row>
    <row r="17" spans="2:45" ht="18" customHeight="1">
      <c r="B17" s="763"/>
      <c r="C17" s="764"/>
      <c r="D17" s="764"/>
      <c r="E17" s="764"/>
      <c r="F17" s="764"/>
      <c r="G17" s="764"/>
      <c r="H17" s="764"/>
      <c r="I17" s="765"/>
      <c r="J17" s="763"/>
      <c r="K17" s="764"/>
      <c r="L17" s="764"/>
      <c r="M17" s="764"/>
      <c r="N17" s="766"/>
      <c r="O17" s="32">
        <f>'報告書（事業主控）'!O17</f>
        <v>0</v>
      </c>
      <c r="P17" s="11" t="s">
        <v>7</v>
      </c>
      <c r="Q17" s="32">
        <f>'報告書（事業主控）'!Q17</f>
        <v>0</v>
      </c>
      <c r="R17" s="11" t="s">
        <v>8</v>
      </c>
      <c r="S17" s="32">
        <f>'報告書（事業主控）'!S17</f>
        <v>0</v>
      </c>
      <c r="T17" s="596" t="s">
        <v>28</v>
      </c>
      <c r="U17" s="596"/>
      <c r="V17" s="711">
        <f>'報告書（事業主控）'!V17</f>
        <v>0</v>
      </c>
      <c r="W17" s="712"/>
      <c r="X17" s="712"/>
      <c r="Y17" s="712"/>
      <c r="Z17" s="711">
        <f>'報告書（事業主控）'!Z17</f>
        <v>0</v>
      </c>
      <c r="AA17" s="712"/>
      <c r="AB17" s="712"/>
      <c r="AC17" s="712"/>
      <c r="AD17" s="711">
        <f>'報告書（事業主控）'!AD17</f>
        <v>0</v>
      </c>
      <c r="AE17" s="712"/>
      <c r="AF17" s="712"/>
      <c r="AG17" s="712"/>
      <c r="AH17" s="711">
        <f>'報告書（事業主控）'!AH17</f>
        <v>0</v>
      </c>
      <c r="AI17" s="712"/>
      <c r="AJ17" s="712"/>
      <c r="AK17" s="713"/>
      <c r="AL17" s="578">
        <f>'報告書（事業主控）'!AL17</f>
        <v>0</v>
      </c>
      <c r="AM17" s="709"/>
      <c r="AN17" s="707">
        <f>'報告書（事業主控）'!AN17</f>
        <v>0</v>
      </c>
      <c r="AO17" s="708"/>
      <c r="AP17" s="708"/>
      <c r="AQ17" s="708"/>
      <c r="AR17" s="708"/>
      <c r="AS17" s="319"/>
    </row>
    <row r="18" spans="2:45" ht="18" customHeight="1">
      <c r="B18" s="737">
        <f>'報告書（事業主控）'!B18</f>
        <v>0</v>
      </c>
      <c r="C18" s="738"/>
      <c r="D18" s="738"/>
      <c r="E18" s="738"/>
      <c r="F18" s="738"/>
      <c r="G18" s="738"/>
      <c r="H18" s="738"/>
      <c r="I18" s="739"/>
      <c r="J18" s="737">
        <f>'報告書（事業主控）'!J18</f>
        <v>0</v>
      </c>
      <c r="K18" s="738"/>
      <c r="L18" s="738"/>
      <c r="M18" s="738"/>
      <c r="N18" s="740"/>
      <c r="O18" s="356">
        <f>'報告書（事業主控）'!O18</f>
        <v>0</v>
      </c>
      <c r="P18" s="357" t="s">
        <v>7</v>
      </c>
      <c r="Q18" s="356">
        <f>'報告書（事業主控）'!Q18</f>
        <v>0</v>
      </c>
      <c r="R18" s="357" t="s">
        <v>8</v>
      </c>
      <c r="S18" s="356">
        <f>'報告書（事業主控）'!S18</f>
        <v>0</v>
      </c>
      <c r="T18" s="590" t="s">
        <v>27</v>
      </c>
      <c r="U18" s="590"/>
      <c r="V18" s="717">
        <f>'報告書（事業主控）'!V18:X18</f>
        <v>0</v>
      </c>
      <c r="W18" s="718"/>
      <c r="X18" s="718"/>
      <c r="Y18" s="363"/>
      <c r="Z18" s="364"/>
      <c r="AA18" s="365"/>
      <c r="AB18" s="365"/>
      <c r="AC18" s="363"/>
      <c r="AD18" s="364"/>
      <c r="AE18" s="365"/>
      <c r="AF18" s="365"/>
      <c r="AG18" s="363"/>
      <c r="AH18" s="714">
        <f>'報告書（事業主控）'!AH18</f>
        <v>0</v>
      </c>
      <c r="AI18" s="715"/>
      <c r="AJ18" s="715"/>
      <c r="AK18" s="716"/>
      <c r="AL18" s="364"/>
      <c r="AM18" s="366"/>
      <c r="AN18" s="714">
        <f>'報告書（事業主控）'!AN18</f>
        <v>0</v>
      </c>
      <c r="AO18" s="715"/>
      <c r="AP18" s="715"/>
      <c r="AQ18" s="715"/>
      <c r="AR18" s="715"/>
      <c r="AS18" s="367"/>
    </row>
    <row r="19" spans="2:45" ht="18" customHeight="1">
      <c r="B19" s="763"/>
      <c r="C19" s="764"/>
      <c r="D19" s="764"/>
      <c r="E19" s="764"/>
      <c r="F19" s="764"/>
      <c r="G19" s="764"/>
      <c r="H19" s="764"/>
      <c r="I19" s="765"/>
      <c r="J19" s="763"/>
      <c r="K19" s="764"/>
      <c r="L19" s="764"/>
      <c r="M19" s="764"/>
      <c r="N19" s="766"/>
      <c r="O19" s="32">
        <f>'報告書（事業主控）'!O19</f>
        <v>0</v>
      </c>
      <c r="P19" s="11" t="s">
        <v>7</v>
      </c>
      <c r="Q19" s="32">
        <f>'報告書（事業主控）'!Q19</f>
        <v>0</v>
      </c>
      <c r="R19" s="11" t="s">
        <v>8</v>
      </c>
      <c r="S19" s="32">
        <f>'報告書（事業主控）'!S19</f>
        <v>0</v>
      </c>
      <c r="T19" s="596" t="s">
        <v>28</v>
      </c>
      <c r="U19" s="596"/>
      <c r="V19" s="711">
        <f>'報告書（事業主控）'!V19</f>
        <v>0</v>
      </c>
      <c r="W19" s="712"/>
      <c r="X19" s="712"/>
      <c r="Y19" s="712"/>
      <c r="Z19" s="711">
        <f>'報告書（事業主控）'!Z19</f>
        <v>0</v>
      </c>
      <c r="AA19" s="712"/>
      <c r="AB19" s="712"/>
      <c r="AC19" s="712"/>
      <c r="AD19" s="711">
        <f>'報告書（事業主控）'!AD19</f>
        <v>0</v>
      </c>
      <c r="AE19" s="712"/>
      <c r="AF19" s="712"/>
      <c r="AG19" s="712"/>
      <c r="AH19" s="711">
        <f>'報告書（事業主控）'!AH19</f>
        <v>0</v>
      </c>
      <c r="AI19" s="712"/>
      <c r="AJ19" s="712"/>
      <c r="AK19" s="713"/>
      <c r="AL19" s="578">
        <f>'報告書（事業主控）'!AL19</f>
        <v>0</v>
      </c>
      <c r="AM19" s="709"/>
      <c r="AN19" s="707">
        <f>'報告書（事業主控）'!AN19</f>
        <v>0</v>
      </c>
      <c r="AO19" s="708"/>
      <c r="AP19" s="708"/>
      <c r="AQ19" s="708"/>
      <c r="AR19" s="708"/>
      <c r="AS19" s="319"/>
    </row>
    <row r="20" spans="2:45" ht="18" customHeight="1">
      <c r="B20" s="737">
        <f>'報告書（事業主控）'!B20</f>
        <v>0</v>
      </c>
      <c r="C20" s="738"/>
      <c r="D20" s="738"/>
      <c r="E20" s="738"/>
      <c r="F20" s="738"/>
      <c r="G20" s="738"/>
      <c r="H20" s="738"/>
      <c r="I20" s="739"/>
      <c r="J20" s="737">
        <f>'報告書（事業主控）'!J20</f>
        <v>0</v>
      </c>
      <c r="K20" s="738"/>
      <c r="L20" s="738"/>
      <c r="M20" s="738"/>
      <c r="N20" s="740"/>
      <c r="O20" s="356">
        <f>'報告書（事業主控）'!O20</f>
        <v>0</v>
      </c>
      <c r="P20" s="357" t="s">
        <v>38</v>
      </c>
      <c r="Q20" s="356">
        <f>'報告書（事業主控）'!Q20</f>
        <v>0</v>
      </c>
      <c r="R20" s="357" t="s">
        <v>39</v>
      </c>
      <c r="S20" s="356">
        <f>'報告書（事業主控）'!S20</f>
        <v>0</v>
      </c>
      <c r="T20" s="590" t="s">
        <v>40</v>
      </c>
      <c r="U20" s="590"/>
      <c r="V20" s="717">
        <f>'報告書（事業主控）'!V20:X20</f>
        <v>0</v>
      </c>
      <c r="W20" s="718"/>
      <c r="X20" s="718"/>
      <c r="Y20" s="363"/>
      <c r="Z20" s="364"/>
      <c r="AA20" s="365"/>
      <c r="AB20" s="365"/>
      <c r="AC20" s="363"/>
      <c r="AD20" s="364"/>
      <c r="AE20" s="365"/>
      <c r="AF20" s="365"/>
      <c r="AG20" s="363"/>
      <c r="AH20" s="714">
        <f>'報告書（事業主控）'!AH20</f>
        <v>0</v>
      </c>
      <c r="AI20" s="715"/>
      <c r="AJ20" s="715"/>
      <c r="AK20" s="716"/>
      <c r="AL20" s="364"/>
      <c r="AM20" s="366"/>
      <c r="AN20" s="714">
        <f>'報告書（事業主控）'!AN20</f>
        <v>0</v>
      </c>
      <c r="AO20" s="715"/>
      <c r="AP20" s="715"/>
      <c r="AQ20" s="715"/>
      <c r="AR20" s="715"/>
      <c r="AS20" s="367"/>
    </row>
    <row r="21" spans="2:45" ht="18" customHeight="1">
      <c r="B21" s="731"/>
      <c r="C21" s="732"/>
      <c r="D21" s="732"/>
      <c r="E21" s="732"/>
      <c r="F21" s="732"/>
      <c r="G21" s="732"/>
      <c r="H21" s="732"/>
      <c r="I21" s="733"/>
      <c r="J21" s="731"/>
      <c r="K21" s="732"/>
      <c r="L21" s="732"/>
      <c r="M21" s="732"/>
      <c r="N21" s="735"/>
      <c r="O21" s="33">
        <f>'報告書（事業主控）'!O21</f>
        <v>0</v>
      </c>
      <c r="P21" s="316" t="s">
        <v>38</v>
      </c>
      <c r="Q21" s="33">
        <f>'報告書（事業主控）'!Q21</f>
        <v>0</v>
      </c>
      <c r="R21" s="316" t="s">
        <v>39</v>
      </c>
      <c r="S21" s="33">
        <f>'報告書（事業主控）'!S21</f>
        <v>0</v>
      </c>
      <c r="T21" s="736" t="s">
        <v>41</v>
      </c>
      <c r="U21" s="736"/>
      <c r="V21" s="707">
        <f>'報告書（事業主控）'!V21</f>
        <v>0</v>
      </c>
      <c r="W21" s="708"/>
      <c r="X21" s="708"/>
      <c r="Y21" s="710"/>
      <c r="Z21" s="707">
        <f>'報告書（事業主控）'!Z21</f>
        <v>0</v>
      </c>
      <c r="AA21" s="708"/>
      <c r="AB21" s="708"/>
      <c r="AC21" s="708"/>
      <c r="AD21" s="707">
        <f>'報告書（事業主控）'!AD21</f>
        <v>0</v>
      </c>
      <c r="AE21" s="708"/>
      <c r="AF21" s="708"/>
      <c r="AG21" s="708"/>
      <c r="AH21" s="711">
        <f>'報告書（事業主控）'!AH21</f>
        <v>0</v>
      </c>
      <c r="AI21" s="712"/>
      <c r="AJ21" s="712"/>
      <c r="AK21" s="713"/>
      <c r="AL21" s="578">
        <f>'報告書（事業主控）'!AL21</f>
        <v>0</v>
      </c>
      <c r="AM21" s="709"/>
      <c r="AN21" s="707">
        <f>'報告書（事業主控）'!AN21</f>
        <v>0</v>
      </c>
      <c r="AO21" s="708"/>
      <c r="AP21" s="708"/>
      <c r="AQ21" s="708"/>
      <c r="AR21" s="708"/>
      <c r="AS21" s="319"/>
    </row>
    <row r="22" spans="2:45" ht="18" customHeight="1">
      <c r="B22" s="728">
        <f>'報告書（事業主控）'!B22</f>
        <v>0</v>
      </c>
      <c r="C22" s="729"/>
      <c r="D22" s="729"/>
      <c r="E22" s="729"/>
      <c r="F22" s="729"/>
      <c r="G22" s="729"/>
      <c r="H22" s="729"/>
      <c r="I22" s="730"/>
      <c r="J22" s="728">
        <f>'報告書（事業主控）'!J22</f>
        <v>0</v>
      </c>
      <c r="K22" s="729"/>
      <c r="L22" s="729"/>
      <c r="M22" s="729"/>
      <c r="N22" s="734"/>
      <c r="O22" s="32">
        <f>'報告書（事業主控）'!O22</f>
        <v>0</v>
      </c>
      <c r="P22" s="11" t="s">
        <v>38</v>
      </c>
      <c r="Q22" s="32">
        <f>'報告書（事業主控）'!Q22</f>
        <v>0</v>
      </c>
      <c r="R22" s="11" t="s">
        <v>39</v>
      </c>
      <c r="S22" s="32">
        <f>'報告書（事業主控）'!S22</f>
        <v>0</v>
      </c>
      <c r="T22" s="596" t="s">
        <v>40</v>
      </c>
      <c r="U22" s="596"/>
      <c r="V22" s="717">
        <f>'報告書（事業主控）'!V22:X22</f>
        <v>0</v>
      </c>
      <c r="W22" s="718"/>
      <c r="X22" s="718"/>
      <c r="Y22" s="31"/>
      <c r="Z22" s="368"/>
      <c r="AA22" s="320"/>
      <c r="AB22" s="320"/>
      <c r="AC22" s="31"/>
      <c r="AD22" s="368"/>
      <c r="AE22" s="320"/>
      <c r="AF22" s="320"/>
      <c r="AG22" s="31"/>
      <c r="AH22" s="714">
        <f>'報告書（事業主控）'!AH22</f>
        <v>0</v>
      </c>
      <c r="AI22" s="715"/>
      <c r="AJ22" s="715"/>
      <c r="AK22" s="716"/>
      <c r="AL22" s="368"/>
      <c r="AM22" s="369"/>
      <c r="AN22" s="714">
        <f>'報告書（事業主控）'!AN22</f>
        <v>0</v>
      </c>
      <c r="AO22" s="715"/>
      <c r="AP22" s="715"/>
      <c r="AQ22" s="715"/>
      <c r="AR22" s="715"/>
      <c r="AS22" s="367"/>
    </row>
    <row r="23" spans="2:45" ht="18" customHeight="1">
      <c r="B23" s="731"/>
      <c r="C23" s="732"/>
      <c r="D23" s="732"/>
      <c r="E23" s="732"/>
      <c r="F23" s="732"/>
      <c r="G23" s="732"/>
      <c r="H23" s="732"/>
      <c r="I23" s="733"/>
      <c r="J23" s="731"/>
      <c r="K23" s="732"/>
      <c r="L23" s="732"/>
      <c r="M23" s="732"/>
      <c r="N23" s="735"/>
      <c r="O23" s="33">
        <f>'報告書（事業主控）'!O23</f>
        <v>0</v>
      </c>
      <c r="P23" s="316" t="s">
        <v>38</v>
      </c>
      <c r="Q23" s="33">
        <f>'報告書（事業主控）'!Q23</f>
        <v>0</v>
      </c>
      <c r="R23" s="316" t="s">
        <v>39</v>
      </c>
      <c r="S23" s="33">
        <f>'報告書（事業主控）'!S23</f>
        <v>0</v>
      </c>
      <c r="T23" s="736" t="s">
        <v>41</v>
      </c>
      <c r="U23" s="736"/>
      <c r="V23" s="711">
        <f>'報告書（事業主控）'!V23</f>
        <v>0</v>
      </c>
      <c r="W23" s="712"/>
      <c r="X23" s="712"/>
      <c r="Y23" s="712"/>
      <c r="Z23" s="711">
        <f>'報告書（事業主控）'!Z23</f>
        <v>0</v>
      </c>
      <c r="AA23" s="712"/>
      <c r="AB23" s="712"/>
      <c r="AC23" s="712"/>
      <c r="AD23" s="711">
        <f>'報告書（事業主控）'!AD23</f>
        <v>0</v>
      </c>
      <c r="AE23" s="712"/>
      <c r="AF23" s="712"/>
      <c r="AG23" s="712"/>
      <c r="AH23" s="711">
        <f>'報告書（事業主控）'!AH23</f>
        <v>0</v>
      </c>
      <c r="AI23" s="712"/>
      <c r="AJ23" s="712"/>
      <c r="AK23" s="713"/>
      <c r="AL23" s="578">
        <f>'報告書（事業主控）'!AL23</f>
        <v>0</v>
      </c>
      <c r="AM23" s="709"/>
      <c r="AN23" s="707">
        <f>'報告書（事業主控）'!AN23</f>
        <v>0</v>
      </c>
      <c r="AO23" s="708"/>
      <c r="AP23" s="708"/>
      <c r="AQ23" s="708"/>
      <c r="AR23" s="708"/>
      <c r="AS23" s="319"/>
    </row>
    <row r="24" spans="2:45" ht="18" customHeight="1">
      <c r="B24" s="728">
        <f>'報告書（事業主控）'!B24</f>
        <v>0</v>
      </c>
      <c r="C24" s="729"/>
      <c r="D24" s="729"/>
      <c r="E24" s="729"/>
      <c r="F24" s="729"/>
      <c r="G24" s="729"/>
      <c r="H24" s="729"/>
      <c r="I24" s="730"/>
      <c r="J24" s="728">
        <f>'報告書（事業主控）'!J24</f>
        <v>0</v>
      </c>
      <c r="K24" s="729"/>
      <c r="L24" s="729"/>
      <c r="M24" s="729"/>
      <c r="N24" s="734"/>
      <c r="O24" s="32">
        <f>'報告書（事業主控）'!O24</f>
        <v>0</v>
      </c>
      <c r="P24" s="11" t="s">
        <v>38</v>
      </c>
      <c r="Q24" s="32">
        <f>'報告書（事業主控）'!Q24</f>
        <v>0</v>
      </c>
      <c r="R24" s="11" t="s">
        <v>39</v>
      </c>
      <c r="S24" s="32">
        <f>'報告書（事業主控）'!S24</f>
        <v>0</v>
      </c>
      <c r="T24" s="596" t="s">
        <v>40</v>
      </c>
      <c r="U24" s="596"/>
      <c r="V24" s="717">
        <f>'報告書（事業主控）'!V24:X24</f>
        <v>0</v>
      </c>
      <c r="W24" s="718"/>
      <c r="X24" s="718"/>
      <c r="Y24" s="363"/>
      <c r="Z24" s="364"/>
      <c r="AA24" s="365"/>
      <c r="AB24" s="365"/>
      <c r="AC24" s="363"/>
      <c r="AD24" s="364"/>
      <c r="AE24" s="365"/>
      <c r="AF24" s="365"/>
      <c r="AG24" s="363"/>
      <c r="AH24" s="714">
        <f>'報告書（事業主控）'!AH24</f>
        <v>0</v>
      </c>
      <c r="AI24" s="715"/>
      <c r="AJ24" s="715"/>
      <c r="AK24" s="716"/>
      <c r="AL24" s="368"/>
      <c r="AM24" s="369"/>
      <c r="AN24" s="714">
        <f>'報告書（事業主控）'!AN24</f>
        <v>0</v>
      </c>
      <c r="AO24" s="715"/>
      <c r="AP24" s="715"/>
      <c r="AQ24" s="715"/>
      <c r="AR24" s="715"/>
      <c r="AS24" s="367"/>
    </row>
    <row r="25" spans="2:45" ht="18" customHeight="1">
      <c r="B25" s="731"/>
      <c r="C25" s="732"/>
      <c r="D25" s="732"/>
      <c r="E25" s="732"/>
      <c r="F25" s="732"/>
      <c r="G25" s="732"/>
      <c r="H25" s="732"/>
      <c r="I25" s="733"/>
      <c r="J25" s="731"/>
      <c r="K25" s="732"/>
      <c r="L25" s="732"/>
      <c r="M25" s="732"/>
      <c r="N25" s="735"/>
      <c r="O25" s="33">
        <f>'報告書（事業主控）'!O25</f>
        <v>0</v>
      </c>
      <c r="P25" s="316" t="s">
        <v>38</v>
      </c>
      <c r="Q25" s="33">
        <f>'報告書（事業主控）'!Q25</f>
        <v>0</v>
      </c>
      <c r="R25" s="316" t="s">
        <v>39</v>
      </c>
      <c r="S25" s="33">
        <f>'報告書（事業主控）'!S25</f>
        <v>0</v>
      </c>
      <c r="T25" s="736" t="s">
        <v>41</v>
      </c>
      <c r="U25" s="736"/>
      <c r="V25" s="711">
        <f>'報告書（事業主控）'!V25</f>
        <v>0</v>
      </c>
      <c r="W25" s="712"/>
      <c r="X25" s="712"/>
      <c r="Y25" s="712"/>
      <c r="Z25" s="711">
        <f>'報告書（事業主控）'!Z25</f>
        <v>0</v>
      </c>
      <c r="AA25" s="712"/>
      <c r="AB25" s="712"/>
      <c r="AC25" s="712"/>
      <c r="AD25" s="711">
        <f>'報告書（事業主控）'!AD25</f>
        <v>0</v>
      </c>
      <c r="AE25" s="712"/>
      <c r="AF25" s="712"/>
      <c r="AG25" s="712"/>
      <c r="AH25" s="711">
        <f>'報告書（事業主控）'!AH25</f>
        <v>0</v>
      </c>
      <c r="AI25" s="712"/>
      <c r="AJ25" s="712"/>
      <c r="AK25" s="713"/>
      <c r="AL25" s="578">
        <f>'報告書（事業主控）'!AL25</f>
        <v>0</v>
      </c>
      <c r="AM25" s="709"/>
      <c r="AN25" s="707">
        <f>'報告書（事業主控）'!AN25</f>
        <v>0</v>
      </c>
      <c r="AO25" s="708"/>
      <c r="AP25" s="708"/>
      <c r="AQ25" s="708"/>
      <c r="AR25" s="708"/>
      <c r="AS25" s="319"/>
    </row>
    <row r="26" spans="2:45" ht="18" customHeight="1">
      <c r="B26" s="491" t="s">
        <v>477</v>
      </c>
      <c r="C26" s="602"/>
      <c r="D26" s="602"/>
      <c r="E26" s="603"/>
      <c r="F26" s="719">
        <f>'報告書（事業主控）'!F26</f>
        <v>0</v>
      </c>
      <c r="G26" s="720"/>
      <c r="H26" s="720"/>
      <c r="I26" s="720"/>
      <c r="J26" s="720"/>
      <c r="K26" s="720"/>
      <c r="L26" s="720"/>
      <c r="M26" s="720"/>
      <c r="N26" s="721"/>
      <c r="O26" s="491" t="s">
        <v>478</v>
      </c>
      <c r="P26" s="602"/>
      <c r="Q26" s="602"/>
      <c r="R26" s="602"/>
      <c r="S26" s="602"/>
      <c r="T26" s="602"/>
      <c r="U26" s="603"/>
      <c r="V26" s="714">
        <f>'報告書（事業主控）'!V26</f>
        <v>0</v>
      </c>
      <c r="W26" s="715"/>
      <c r="X26" s="715"/>
      <c r="Y26" s="716"/>
      <c r="Z26" s="364"/>
      <c r="AA26" s="365"/>
      <c r="AB26" s="365"/>
      <c r="AC26" s="363"/>
      <c r="AD26" s="364"/>
      <c r="AE26" s="365"/>
      <c r="AF26" s="365"/>
      <c r="AG26" s="363"/>
      <c r="AH26" s="714">
        <f>'報告書（事業主控）'!AH26</f>
        <v>0</v>
      </c>
      <c r="AI26" s="715"/>
      <c r="AJ26" s="715"/>
      <c r="AK26" s="716"/>
      <c r="AL26" s="364"/>
      <c r="AM26" s="366"/>
      <c r="AN26" s="714">
        <f>'報告書（事業主控）'!AN26</f>
        <v>0</v>
      </c>
      <c r="AO26" s="715"/>
      <c r="AP26" s="715"/>
      <c r="AQ26" s="715"/>
      <c r="AR26" s="715"/>
      <c r="AS26" s="367"/>
    </row>
    <row r="27" spans="2:45" ht="18" customHeight="1">
      <c r="B27" s="604"/>
      <c r="C27" s="605"/>
      <c r="D27" s="605"/>
      <c r="E27" s="606"/>
      <c r="F27" s="722"/>
      <c r="G27" s="723"/>
      <c r="H27" s="723"/>
      <c r="I27" s="723"/>
      <c r="J27" s="723"/>
      <c r="K27" s="723"/>
      <c r="L27" s="723"/>
      <c r="M27" s="723"/>
      <c r="N27" s="724"/>
      <c r="O27" s="604"/>
      <c r="P27" s="605"/>
      <c r="Q27" s="605"/>
      <c r="R27" s="605"/>
      <c r="S27" s="605"/>
      <c r="T27" s="605"/>
      <c r="U27" s="606"/>
      <c r="V27" s="597">
        <f>'報告書（事業主控）'!V27</f>
        <v>0</v>
      </c>
      <c r="W27" s="600"/>
      <c r="X27" s="600"/>
      <c r="Y27" s="618"/>
      <c r="Z27" s="597">
        <f>'報告書（事業主控）'!Z27</f>
        <v>0</v>
      </c>
      <c r="AA27" s="598"/>
      <c r="AB27" s="598"/>
      <c r="AC27" s="599"/>
      <c r="AD27" s="597">
        <f>'報告書（事業主控）'!AD27</f>
        <v>0</v>
      </c>
      <c r="AE27" s="598"/>
      <c r="AF27" s="598"/>
      <c r="AG27" s="599"/>
      <c r="AH27" s="597">
        <f>'報告書（事業主控）'!AH27</f>
        <v>0</v>
      </c>
      <c r="AI27" s="576"/>
      <c r="AJ27" s="576"/>
      <c r="AK27" s="576"/>
      <c r="AL27" s="368"/>
      <c r="AM27" s="369"/>
      <c r="AN27" s="597">
        <f>'報告書（事業主控）'!AN27</f>
        <v>0</v>
      </c>
      <c r="AO27" s="600"/>
      <c r="AP27" s="600"/>
      <c r="AQ27" s="600"/>
      <c r="AR27" s="600"/>
      <c r="AS27" s="370"/>
    </row>
    <row r="28" spans="2:45" ht="18" customHeight="1">
      <c r="B28" s="607"/>
      <c r="C28" s="608"/>
      <c r="D28" s="608"/>
      <c r="E28" s="609"/>
      <c r="F28" s="725"/>
      <c r="G28" s="726"/>
      <c r="H28" s="726"/>
      <c r="I28" s="726"/>
      <c r="J28" s="726"/>
      <c r="K28" s="726"/>
      <c r="L28" s="726"/>
      <c r="M28" s="726"/>
      <c r="N28" s="727"/>
      <c r="O28" s="607"/>
      <c r="P28" s="608"/>
      <c r="Q28" s="608"/>
      <c r="R28" s="608"/>
      <c r="S28" s="608"/>
      <c r="T28" s="608"/>
      <c r="U28" s="609"/>
      <c r="V28" s="707">
        <f>'報告書（事業主控）'!V28</f>
        <v>0</v>
      </c>
      <c r="W28" s="708"/>
      <c r="X28" s="708"/>
      <c r="Y28" s="710"/>
      <c r="Z28" s="707">
        <f>'報告書（事業主控）'!Z28</f>
        <v>0</v>
      </c>
      <c r="AA28" s="708"/>
      <c r="AB28" s="708"/>
      <c r="AC28" s="710"/>
      <c r="AD28" s="707">
        <f>'報告書（事業主控）'!AD28</f>
        <v>0</v>
      </c>
      <c r="AE28" s="708"/>
      <c r="AF28" s="708"/>
      <c r="AG28" s="710"/>
      <c r="AH28" s="707">
        <f>'報告書（事業主控）'!AH28</f>
        <v>0</v>
      </c>
      <c r="AI28" s="708"/>
      <c r="AJ28" s="708"/>
      <c r="AK28" s="710"/>
      <c r="AL28" s="318"/>
      <c r="AM28" s="319"/>
      <c r="AN28" s="707">
        <f>'報告書（事業主控）'!AN28</f>
        <v>0</v>
      </c>
      <c r="AO28" s="708"/>
      <c r="AP28" s="708"/>
      <c r="AQ28" s="708"/>
      <c r="AR28" s="708"/>
      <c r="AS28" s="319"/>
    </row>
    <row r="29" spans="2:45" ht="15.7" customHeight="1">
      <c r="D29" s="2" t="s">
        <v>29</v>
      </c>
      <c r="AN29" s="706">
        <f>'報告書（事業主控）'!AN29:AR29</f>
        <v>0</v>
      </c>
      <c r="AO29" s="706"/>
      <c r="AP29" s="706"/>
      <c r="AQ29" s="706"/>
      <c r="AR29" s="706"/>
    </row>
    <row r="30" spans="2:45" ht="15" customHeight="1">
      <c r="AG30" s="9"/>
      <c r="AI30" s="10" t="s">
        <v>479</v>
      </c>
      <c r="AJ30" s="767">
        <f>'報告書（事業主控）'!AJ30</f>
        <v>0</v>
      </c>
      <c r="AK30" s="767"/>
      <c r="AL30" s="767"/>
      <c r="AM30" s="596" t="s">
        <v>451</v>
      </c>
      <c r="AN30" s="596"/>
      <c r="AO30" s="772">
        <f>'報告書（事業主控）'!AO30</f>
        <v>0</v>
      </c>
      <c r="AP30" s="772"/>
      <c r="AQ30" s="772"/>
      <c r="AR30" s="321"/>
      <c r="AS30" s="11" t="s">
        <v>452</v>
      </c>
    </row>
    <row r="31" spans="2:45" ht="15" customHeight="1">
      <c r="D31" s="499">
        <f>'報告書（事業主控）'!D31</f>
        <v>0</v>
      </c>
      <c r="E31" s="499"/>
      <c r="F31" s="12" t="s">
        <v>7</v>
      </c>
      <c r="G31" s="499">
        <f>'報告書（事業主控）'!G31</f>
        <v>0</v>
      </c>
      <c r="H31" s="499"/>
      <c r="I31" s="12" t="s">
        <v>8</v>
      </c>
      <c r="J31" s="499">
        <f>'報告書（事業主控）'!J31</f>
        <v>0</v>
      </c>
      <c r="K31" s="499"/>
      <c r="L31" s="12" t="s">
        <v>30</v>
      </c>
      <c r="AG31" s="13"/>
      <c r="AI31" s="10" t="s">
        <v>480</v>
      </c>
      <c r="AJ31" s="749">
        <f>'報告書（事業主控）'!AJ31</f>
        <v>0</v>
      </c>
      <c r="AK31" s="750"/>
      <c r="AL31" s="11" t="s">
        <v>481</v>
      </c>
      <c r="AM31" s="767">
        <f>'報告書（事業主控）'!AM31</f>
        <v>0</v>
      </c>
      <c r="AN31" s="767"/>
      <c r="AO31" s="11" t="s">
        <v>451</v>
      </c>
      <c r="AP31" s="772">
        <f>'報告書（事業主控）'!AP31</f>
        <v>0</v>
      </c>
      <c r="AQ31" s="772"/>
      <c r="AR31" s="321"/>
      <c r="AS31" s="11" t="s">
        <v>452</v>
      </c>
    </row>
    <row r="32" spans="2:45" ht="18" customHeight="1">
      <c r="D32" s="9"/>
      <c r="E32" s="9"/>
      <c r="F32" s="9"/>
      <c r="G32" s="9"/>
      <c r="AA32" s="619" t="s">
        <v>31</v>
      </c>
      <c r="AB32" s="619"/>
      <c r="AC32" s="751">
        <f>'報告書（事業主控）'!AC32</f>
        <v>0</v>
      </c>
      <c r="AD32" s="751"/>
      <c r="AE32" s="751"/>
      <c r="AF32" s="751"/>
      <c r="AG32" s="751"/>
      <c r="AH32" s="751"/>
      <c r="AI32" s="751"/>
      <c r="AJ32" s="751"/>
      <c r="AK32" s="751"/>
      <c r="AL32" s="751"/>
      <c r="AM32" s="751"/>
      <c r="AN32" s="751"/>
      <c r="AO32" s="751"/>
      <c r="AP32" s="751"/>
      <c r="AQ32" s="751"/>
      <c r="AR32" s="751"/>
      <c r="AS32" s="751"/>
    </row>
    <row r="33" spans="2:45" ht="15" customHeight="1">
      <c r="D33" s="9"/>
      <c r="E33" s="9"/>
      <c r="F33" s="9"/>
      <c r="G33" s="9"/>
      <c r="H33" s="3"/>
      <c r="X33" s="621" t="s">
        <v>32</v>
      </c>
      <c r="Y33" s="621"/>
      <c r="Z33" s="621"/>
      <c r="AA33" s="2"/>
      <c r="AB33" s="2"/>
      <c r="AC33" s="780">
        <f>'報告書（事業主控）'!AC33</f>
        <v>0</v>
      </c>
      <c r="AD33" s="780"/>
      <c r="AE33" s="780"/>
      <c r="AF33" s="780"/>
      <c r="AG33" s="780"/>
      <c r="AH33" s="780"/>
      <c r="AI33" s="780"/>
      <c r="AJ33" s="780"/>
      <c r="AK33" s="780"/>
      <c r="AL33" s="780"/>
      <c r="AM33" s="780"/>
      <c r="AN33" s="780"/>
      <c r="AS33" s="14"/>
    </row>
    <row r="34" spans="2:45" ht="15" customHeight="1">
      <c r="D34" s="499">
        <f>'報告書（事業主控）'!D34</f>
        <v>0</v>
      </c>
      <c r="E34" s="499"/>
      <c r="F34" s="499"/>
      <c r="G34" s="499"/>
      <c r="H34" s="12" t="s">
        <v>33</v>
      </c>
      <c r="I34" s="12"/>
      <c r="J34" s="12"/>
      <c r="K34" s="12"/>
      <c r="L34" s="12"/>
      <c r="M34" s="12"/>
      <c r="N34" s="12"/>
      <c r="O34" s="12"/>
      <c r="P34" s="12"/>
      <c r="Q34" s="12"/>
      <c r="R34" s="15"/>
      <c r="S34" s="12"/>
      <c r="Y34" s="9"/>
      <c r="Z34" s="9"/>
      <c r="AA34" s="619" t="s">
        <v>34</v>
      </c>
      <c r="AB34" s="619"/>
      <c r="AC34" s="779">
        <f>'報告書（事業主控）'!AC34</f>
        <v>0</v>
      </c>
      <c r="AD34" s="779"/>
      <c r="AE34" s="779"/>
      <c r="AF34" s="779"/>
      <c r="AG34" s="779"/>
      <c r="AH34" s="779"/>
      <c r="AI34" s="779"/>
      <c r="AJ34" s="779"/>
      <c r="AK34" s="779"/>
      <c r="AL34" s="779"/>
      <c r="AM34" s="779"/>
      <c r="AN34" s="779"/>
      <c r="AO34" s="34"/>
      <c r="AP34" s="34"/>
      <c r="AQ34" s="34"/>
      <c r="AR34" s="34"/>
      <c r="AS34" s="316"/>
    </row>
    <row r="35" spans="2:45" ht="15" customHeight="1">
      <c r="AC35" s="2"/>
      <c r="AD35" s="3" t="s">
        <v>482</v>
      </c>
    </row>
    <row r="36" spans="2:45" ht="16.25" customHeight="1">
      <c r="D36" s="16" t="s">
        <v>35</v>
      </c>
      <c r="E36" s="16"/>
      <c r="F36" s="2"/>
      <c r="G36" s="2"/>
      <c r="H36" s="2"/>
      <c r="I36" s="2"/>
      <c r="J36" s="2"/>
      <c r="K36" s="2"/>
      <c r="L36" s="2"/>
      <c r="M36" s="2"/>
      <c r="N36" s="2"/>
      <c r="O36" s="2"/>
      <c r="P36" s="2"/>
      <c r="Q36" s="2"/>
      <c r="R36" s="2"/>
      <c r="S36" s="2"/>
      <c r="T36" s="2"/>
      <c r="U36" s="2"/>
      <c r="V36" s="2"/>
      <c r="W36" s="2"/>
      <c r="X36" s="2"/>
      <c r="AA36" s="631" t="s">
        <v>36</v>
      </c>
      <c r="AB36" s="632"/>
      <c r="AC36" s="637" t="s">
        <v>483</v>
      </c>
      <c r="AD36" s="638"/>
      <c r="AE36" s="638"/>
      <c r="AF36" s="638"/>
      <c r="AG36" s="638"/>
      <c r="AH36" s="639"/>
      <c r="AI36" s="17"/>
      <c r="AJ36" s="643" t="s">
        <v>484</v>
      </c>
      <c r="AK36" s="643"/>
      <c r="AL36" s="643"/>
      <c r="AM36" s="643"/>
      <c r="AN36" s="643"/>
      <c r="AO36" s="20"/>
      <c r="AP36" s="645" t="s">
        <v>485</v>
      </c>
      <c r="AQ36" s="646"/>
      <c r="AR36" s="646"/>
      <c r="AS36" s="647"/>
    </row>
    <row r="37" spans="2:45" ht="16.25" customHeight="1">
      <c r="D37" s="371" t="s">
        <v>486</v>
      </c>
      <c r="E37" s="16"/>
      <c r="F37" s="2"/>
      <c r="G37" s="2"/>
      <c r="H37" s="2"/>
      <c r="I37" s="2"/>
      <c r="J37" s="2"/>
      <c r="K37" s="2"/>
      <c r="L37" s="2"/>
      <c r="M37" s="2"/>
      <c r="N37" s="2"/>
      <c r="O37" s="2"/>
      <c r="P37" s="2"/>
      <c r="Q37" s="2"/>
      <c r="R37" s="2"/>
      <c r="S37" s="2"/>
      <c r="T37" s="2"/>
      <c r="U37" s="2"/>
      <c r="V37" s="2"/>
      <c r="W37" s="2"/>
      <c r="X37" s="2"/>
      <c r="AA37" s="633"/>
      <c r="AB37" s="634"/>
      <c r="AC37" s="640"/>
      <c r="AD37" s="641"/>
      <c r="AE37" s="641"/>
      <c r="AF37" s="641"/>
      <c r="AG37" s="641"/>
      <c r="AH37" s="642"/>
      <c r="AI37" s="3"/>
      <c r="AJ37" s="644"/>
      <c r="AK37" s="644"/>
      <c r="AL37" s="644"/>
      <c r="AM37" s="644"/>
      <c r="AN37" s="644"/>
      <c r="AO37" s="19"/>
      <c r="AP37" s="648"/>
      <c r="AQ37" s="649"/>
      <c r="AR37" s="649"/>
      <c r="AS37" s="650"/>
    </row>
    <row r="38" spans="2:45" ht="16.25" customHeight="1">
      <c r="D38" s="16" t="s">
        <v>487</v>
      </c>
      <c r="E38" s="16"/>
      <c r="F38" s="2"/>
      <c r="G38" s="2"/>
      <c r="H38" s="2"/>
      <c r="I38" s="2"/>
      <c r="J38" s="2"/>
      <c r="K38" s="2"/>
      <c r="L38" s="2"/>
      <c r="M38" s="2"/>
      <c r="N38" s="2"/>
      <c r="O38" s="2"/>
      <c r="P38" s="2"/>
      <c r="Q38" s="2"/>
      <c r="R38" s="2"/>
      <c r="S38" s="2"/>
      <c r="T38" s="2"/>
      <c r="U38" s="2"/>
      <c r="V38" s="2"/>
      <c r="W38" s="2"/>
      <c r="X38" s="2"/>
      <c r="AA38" s="633"/>
      <c r="AB38" s="634"/>
      <c r="AC38" s="773">
        <f>'報告書（事業主控）'!AC38</f>
        <v>0</v>
      </c>
      <c r="AD38" s="774"/>
      <c r="AE38" s="774"/>
      <c r="AF38" s="774"/>
      <c r="AG38" s="774"/>
      <c r="AH38" s="775"/>
      <c r="AI38" s="787">
        <f>'報告書（事業主控）'!AI38</f>
        <v>0</v>
      </c>
      <c r="AJ38" s="788"/>
      <c r="AK38" s="788"/>
      <c r="AL38" s="788"/>
      <c r="AM38" s="788"/>
      <c r="AN38" s="788"/>
      <c r="AO38" s="655"/>
      <c r="AP38" s="781">
        <f>'報告書（事業主控）'!AP38</f>
        <v>0</v>
      </c>
      <c r="AQ38" s="782"/>
      <c r="AR38" s="782"/>
      <c r="AS38" s="783"/>
    </row>
    <row r="39" spans="2:45" ht="16.25" customHeight="1">
      <c r="D39" s="18"/>
      <c r="E39" s="16"/>
      <c r="F39" s="2"/>
      <c r="G39" s="2"/>
      <c r="H39" s="2"/>
      <c r="I39" s="2"/>
      <c r="J39" s="2"/>
      <c r="K39" s="2"/>
      <c r="L39" s="2"/>
      <c r="M39" s="2"/>
      <c r="N39" s="2"/>
      <c r="O39" s="2"/>
      <c r="P39" s="2"/>
      <c r="Q39" s="2"/>
      <c r="R39" s="2"/>
      <c r="S39" s="2"/>
      <c r="T39" s="2"/>
      <c r="U39" s="2"/>
      <c r="V39" s="2"/>
      <c r="W39" s="2"/>
      <c r="X39" s="2"/>
      <c r="AA39" s="635"/>
      <c r="AB39" s="636"/>
      <c r="AC39" s="776"/>
      <c r="AD39" s="777"/>
      <c r="AE39" s="777"/>
      <c r="AF39" s="777"/>
      <c r="AG39" s="777"/>
      <c r="AH39" s="778"/>
      <c r="AI39" s="789"/>
      <c r="AJ39" s="790"/>
      <c r="AK39" s="790"/>
      <c r="AL39" s="790"/>
      <c r="AM39" s="790"/>
      <c r="AN39" s="790"/>
      <c r="AO39" s="656"/>
      <c r="AP39" s="784"/>
      <c r="AQ39" s="785"/>
      <c r="AR39" s="785"/>
      <c r="AS39" s="786"/>
    </row>
    <row r="40" spans="2:45" ht="9.1" customHeight="1">
      <c r="D40" s="18"/>
      <c r="E40" s="16"/>
      <c r="F40" s="2"/>
      <c r="G40" s="2"/>
      <c r="H40" s="2"/>
      <c r="I40" s="2"/>
      <c r="J40" s="2"/>
      <c r="K40" s="2"/>
      <c r="L40" s="2"/>
      <c r="M40" s="2"/>
      <c r="N40" s="2"/>
      <c r="O40" s="2"/>
      <c r="P40" s="2"/>
      <c r="Q40" s="2"/>
      <c r="R40" s="2"/>
      <c r="S40" s="2"/>
      <c r="T40" s="2"/>
      <c r="U40" s="2"/>
      <c r="V40" s="2"/>
      <c r="W40" s="2"/>
      <c r="X40" s="2"/>
      <c r="AA40" s="35"/>
      <c r="AB40" s="35"/>
      <c r="AC40" s="322"/>
      <c r="AD40" s="322"/>
      <c r="AE40" s="322"/>
      <c r="AF40" s="322"/>
      <c r="AG40" s="322"/>
      <c r="AH40" s="322"/>
      <c r="AI40" s="322"/>
      <c r="AJ40" s="322"/>
      <c r="AK40" s="322"/>
      <c r="AL40" s="322"/>
      <c r="AM40" s="322"/>
      <c r="AN40" s="322"/>
      <c r="AO40" s="11"/>
      <c r="AP40" s="322"/>
      <c r="AQ40" s="36"/>
      <c r="AR40" s="36"/>
      <c r="AS40" s="36"/>
    </row>
    <row r="41" spans="2:45" ht="9.1" customHeight="1">
      <c r="AQ41" s="37"/>
      <c r="AR41" s="37"/>
      <c r="AS41" s="37"/>
    </row>
    <row r="42" spans="2:45" ht="7.5" customHeight="1">
      <c r="X42" s="3"/>
      <c r="Y42" s="3"/>
    </row>
    <row r="43" spans="2:45" ht="10.55" customHeight="1">
      <c r="X43" s="3"/>
      <c r="Y43" s="3"/>
    </row>
    <row r="44" spans="2:45" ht="5.2" customHeight="1">
      <c r="X44" s="3"/>
      <c r="Y44" s="3"/>
    </row>
    <row r="45" spans="2:45" ht="5.2" customHeight="1">
      <c r="X45" s="3"/>
      <c r="Y45" s="3"/>
    </row>
    <row r="46" spans="2:45" ht="5.2" customHeight="1">
      <c r="X46" s="3"/>
      <c r="Y46" s="3"/>
    </row>
    <row r="47" spans="2:45" ht="5.2" customHeight="1">
      <c r="X47" s="3"/>
      <c r="Y47" s="3"/>
    </row>
    <row r="48" spans="2:45" ht="17.3" customHeight="1">
      <c r="B48" s="2" t="s">
        <v>42</v>
      </c>
      <c r="S48" s="9"/>
      <c r="T48" s="9"/>
      <c r="U48" s="9"/>
      <c r="V48" s="9"/>
      <c r="W48" s="9"/>
      <c r="AL48" s="26"/>
      <c r="AM48" s="26"/>
      <c r="AN48" s="26"/>
      <c r="AO48" s="26"/>
    </row>
    <row r="49" spans="2:45" ht="12.85" customHeight="1">
      <c r="M49" s="27"/>
      <c r="N49" s="27"/>
      <c r="O49" s="27"/>
      <c r="P49" s="27"/>
      <c r="Q49" s="27"/>
      <c r="R49" s="27"/>
      <c r="S49" s="27"/>
      <c r="T49" s="28"/>
      <c r="U49" s="28"/>
      <c r="V49" s="28"/>
      <c r="W49" s="28"/>
      <c r="X49" s="28"/>
      <c r="Y49" s="28"/>
      <c r="Z49" s="28"/>
      <c r="AA49" s="27"/>
      <c r="AB49" s="27"/>
      <c r="AC49" s="27"/>
      <c r="AL49" s="26"/>
      <c r="AM49" s="473" t="s">
        <v>401</v>
      </c>
      <c r="AN49" s="701"/>
      <c r="AO49" s="701"/>
      <c r="AP49" s="702"/>
    </row>
    <row r="50" spans="2:45" ht="12.85" customHeight="1">
      <c r="M50" s="27"/>
      <c r="N50" s="27"/>
      <c r="O50" s="27"/>
      <c r="P50" s="27"/>
      <c r="Q50" s="27"/>
      <c r="R50" s="27"/>
      <c r="S50" s="27"/>
      <c r="T50" s="28"/>
      <c r="U50" s="28"/>
      <c r="V50" s="28"/>
      <c r="W50" s="28"/>
      <c r="X50" s="28"/>
      <c r="Y50" s="28"/>
      <c r="Z50" s="28"/>
      <c r="AA50" s="27"/>
      <c r="AB50" s="27"/>
      <c r="AC50" s="27"/>
      <c r="AL50" s="26"/>
      <c r="AM50" s="703"/>
      <c r="AN50" s="704"/>
      <c r="AO50" s="704"/>
      <c r="AP50" s="705"/>
    </row>
    <row r="51" spans="2:45" ht="12.85" customHeight="1">
      <c r="M51" s="27"/>
      <c r="N51" s="27"/>
      <c r="O51" s="27"/>
      <c r="P51" s="27"/>
      <c r="Q51" s="27"/>
      <c r="R51" s="27"/>
      <c r="S51" s="27"/>
      <c r="T51" s="27"/>
      <c r="U51" s="27"/>
      <c r="V51" s="27"/>
      <c r="W51" s="27"/>
      <c r="X51" s="27"/>
      <c r="Y51" s="27"/>
      <c r="Z51" s="27"/>
      <c r="AA51" s="27"/>
      <c r="AB51" s="27"/>
      <c r="AC51" s="27"/>
      <c r="AL51" s="26"/>
      <c r="AM51" s="26"/>
      <c r="AN51" s="349"/>
      <c r="AO51" s="349"/>
    </row>
    <row r="52" spans="2:45" ht="6.1" customHeight="1">
      <c r="M52" s="27"/>
      <c r="N52" s="27"/>
      <c r="O52" s="27"/>
      <c r="P52" s="27"/>
      <c r="Q52" s="27"/>
      <c r="R52" s="27"/>
      <c r="S52" s="27"/>
      <c r="T52" s="27"/>
      <c r="U52" s="27"/>
      <c r="V52" s="27"/>
      <c r="W52" s="27"/>
      <c r="X52" s="27"/>
      <c r="Y52" s="27"/>
      <c r="Z52" s="27"/>
      <c r="AA52" s="27"/>
      <c r="AB52" s="27"/>
      <c r="AC52" s="27"/>
      <c r="AL52" s="26"/>
      <c r="AM52" s="26"/>
    </row>
    <row r="53" spans="2:45" ht="12.85" customHeight="1">
      <c r="B53" s="487" t="s">
        <v>9</v>
      </c>
      <c r="C53" s="488"/>
      <c r="D53" s="488"/>
      <c r="E53" s="488"/>
      <c r="F53" s="488"/>
      <c r="G53" s="488"/>
      <c r="H53" s="488"/>
      <c r="I53" s="488"/>
      <c r="J53" s="492" t="s">
        <v>17</v>
      </c>
      <c r="K53" s="492"/>
      <c r="L53" s="350" t="s">
        <v>10</v>
      </c>
      <c r="M53" s="492" t="s">
        <v>18</v>
      </c>
      <c r="N53" s="492"/>
      <c r="O53" s="493" t="s">
        <v>19</v>
      </c>
      <c r="P53" s="492"/>
      <c r="Q53" s="492"/>
      <c r="R53" s="492"/>
      <c r="S53" s="492"/>
      <c r="T53" s="492"/>
      <c r="U53" s="492" t="s">
        <v>20</v>
      </c>
      <c r="V53" s="492"/>
      <c r="W53" s="492"/>
      <c r="AD53" s="11"/>
      <c r="AE53" s="11"/>
      <c r="AF53" s="11"/>
      <c r="AG53" s="11"/>
      <c r="AH53" s="11"/>
      <c r="AI53" s="11"/>
      <c r="AJ53" s="11"/>
      <c r="AL53" s="627">
        <f>$AL$9</f>
        <v>0</v>
      </c>
      <c r="AM53" s="495"/>
      <c r="AN53" s="562" t="s">
        <v>11</v>
      </c>
      <c r="AO53" s="562"/>
      <c r="AP53" s="495">
        <v>2</v>
      </c>
      <c r="AQ53" s="495"/>
      <c r="AR53" s="562" t="s">
        <v>12</v>
      </c>
      <c r="AS53" s="565"/>
    </row>
    <row r="54" spans="2:45" ht="13.9" customHeight="1">
      <c r="B54" s="488"/>
      <c r="C54" s="488"/>
      <c r="D54" s="488"/>
      <c r="E54" s="488"/>
      <c r="F54" s="488"/>
      <c r="G54" s="488"/>
      <c r="H54" s="488"/>
      <c r="I54" s="488"/>
      <c r="J54" s="675">
        <f>$J$10</f>
        <v>0</v>
      </c>
      <c r="K54" s="663">
        <f>$K$10</f>
        <v>0</v>
      </c>
      <c r="L54" s="677">
        <f>$L$10</f>
        <v>0</v>
      </c>
      <c r="M54" s="666">
        <f>$M$10</f>
        <v>0</v>
      </c>
      <c r="N54" s="663">
        <f>$N$10</f>
        <v>0</v>
      </c>
      <c r="O54" s="666">
        <f>$O$10</f>
        <v>0</v>
      </c>
      <c r="P54" s="628">
        <f>$P$10</f>
        <v>0</v>
      </c>
      <c r="Q54" s="628">
        <f>$Q$10</f>
        <v>0</v>
      </c>
      <c r="R54" s="628">
        <f>$R$10</f>
        <v>0</v>
      </c>
      <c r="S54" s="628">
        <f>$S$10</f>
        <v>0</v>
      </c>
      <c r="T54" s="663">
        <f>$T$10</f>
        <v>0</v>
      </c>
      <c r="U54" s="666">
        <f>$U$10</f>
        <v>0</v>
      </c>
      <c r="V54" s="628">
        <f>$V$10</f>
        <v>0</v>
      </c>
      <c r="W54" s="663">
        <f>$W$10</f>
        <v>0</v>
      </c>
      <c r="AD54" s="11"/>
      <c r="AE54" s="11"/>
      <c r="AF54" s="11"/>
      <c r="AG54" s="11"/>
      <c r="AH54" s="11"/>
      <c r="AI54" s="11"/>
      <c r="AJ54" s="11"/>
      <c r="AL54" s="496"/>
      <c r="AM54" s="497"/>
      <c r="AN54" s="563"/>
      <c r="AO54" s="563"/>
      <c r="AP54" s="497"/>
      <c r="AQ54" s="497"/>
      <c r="AR54" s="563"/>
      <c r="AS54" s="566"/>
    </row>
    <row r="55" spans="2:45" ht="9.1" customHeight="1">
      <c r="B55" s="488"/>
      <c r="C55" s="488"/>
      <c r="D55" s="488"/>
      <c r="E55" s="488"/>
      <c r="F55" s="488"/>
      <c r="G55" s="488"/>
      <c r="H55" s="488"/>
      <c r="I55" s="488"/>
      <c r="J55" s="676"/>
      <c r="K55" s="664"/>
      <c r="L55" s="678"/>
      <c r="M55" s="667"/>
      <c r="N55" s="664"/>
      <c r="O55" s="667"/>
      <c r="P55" s="629"/>
      <c r="Q55" s="629"/>
      <c r="R55" s="629"/>
      <c r="S55" s="629"/>
      <c r="T55" s="664"/>
      <c r="U55" s="667"/>
      <c r="V55" s="629"/>
      <c r="W55" s="664"/>
      <c r="AD55" s="11"/>
      <c r="AE55" s="11"/>
      <c r="AF55" s="11"/>
      <c r="AG55" s="11"/>
      <c r="AH55" s="11"/>
      <c r="AI55" s="11"/>
      <c r="AJ55" s="11"/>
      <c r="AL55" s="498"/>
      <c r="AM55" s="499"/>
      <c r="AN55" s="564"/>
      <c r="AO55" s="564"/>
      <c r="AP55" s="499"/>
      <c r="AQ55" s="499"/>
      <c r="AR55" s="564"/>
      <c r="AS55" s="567"/>
    </row>
    <row r="56" spans="2:45" ht="6.1" customHeight="1">
      <c r="B56" s="490"/>
      <c r="C56" s="490"/>
      <c r="D56" s="490"/>
      <c r="E56" s="490"/>
      <c r="F56" s="490"/>
      <c r="G56" s="490"/>
      <c r="H56" s="490"/>
      <c r="I56" s="490"/>
      <c r="J56" s="676"/>
      <c r="K56" s="665"/>
      <c r="L56" s="679"/>
      <c r="M56" s="668"/>
      <c r="N56" s="665"/>
      <c r="O56" s="668"/>
      <c r="P56" s="630"/>
      <c r="Q56" s="630"/>
      <c r="R56" s="630"/>
      <c r="S56" s="630"/>
      <c r="T56" s="665"/>
      <c r="U56" s="668"/>
      <c r="V56" s="630"/>
      <c r="W56" s="665"/>
    </row>
    <row r="57" spans="2:45" ht="15" customHeight="1">
      <c r="B57" s="541" t="s">
        <v>43</v>
      </c>
      <c r="C57" s="542"/>
      <c r="D57" s="542"/>
      <c r="E57" s="542"/>
      <c r="F57" s="542"/>
      <c r="G57" s="542"/>
      <c r="H57" s="542"/>
      <c r="I57" s="543"/>
      <c r="J57" s="541" t="s">
        <v>13</v>
      </c>
      <c r="K57" s="542"/>
      <c r="L57" s="542"/>
      <c r="M57" s="542"/>
      <c r="N57" s="550"/>
      <c r="O57" s="553" t="s">
        <v>44</v>
      </c>
      <c r="P57" s="542"/>
      <c r="Q57" s="542"/>
      <c r="R57" s="542"/>
      <c r="S57" s="542"/>
      <c r="T57" s="542"/>
      <c r="U57" s="543"/>
      <c r="V57" s="351" t="s">
        <v>488</v>
      </c>
      <c r="W57" s="352"/>
      <c r="X57" s="352"/>
      <c r="Y57" s="556" t="s">
        <v>489</v>
      </c>
      <c r="Z57" s="556"/>
      <c r="AA57" s="556"/>
      <c r="AB57" s="556"/>
      <c r="AC57" s="556"/>
      <c r="AD57" s="556"/>
      <c r="AE57" s="556"/>
      <c r="AF57" s="556"/>
      <c r="AG57" s="556"/>
      <c r="AH57" s="556"/>
      <c r="AI57" s="352"/>
      <c r="AJ57" s="352"/>
      <c r="AK57" s="353"/>
      <c r="AL57" s="680" t="s">
        <v>450</v>
      </c>
      <c r="AM57" s="680"/>
      <c r="AN57" s="557" t="s">
        <v>490</v>
      </c>
      <c r="AO57" s="557"/>
      <c r="AP57" s="557"/>
      <c r="AQ57" s="557"/>
      <c r="AR57" s="557"/>
      <c r="AS57" s="558"/>
    </row>
    <row r="58" spans="2:45" ht="13.9" customHeight="1">
      <c r="B58" s="544"/>
      <c r="C58" s="545"/>
      <c r="D58" s="545"/>
      <c r="E58" s="545"/>
      <c r="F58" s="545"/>
      <c r="G58" s="545"/>
      <c r="H58" s="545"/>
      <c r="I58" s="546"/>
      <c r="J58" s="544"/>
      <c r="K58" s="545"/>
      <c r="L58" s="545"/>
      <c r="M58" s="545"/>
      <c r="N58" s="551"/>
      <c r="O58" s="554"/>
      <c r="P58" s="545"/>
      <c r="Q58" s="545"/>
      <c r="R58" s="545"/>
      <c r="S58" s="545"/>
      <c r="T58" s="545"/>
      <c r="U58" s="546"/>
      <c r="V58" s="504" t="s">
        <v>14</v>
      </c>
      <c r="W58" s="505"/>
      <c r="X58" s="505"/>
      <c r="Y58" s="506"/>
      <c r="Z58" s="510" t="s">
        <v>23</v>
      </c>
      <c r="AA58" s="511"/>
      <c r="AB58" s="511"/>
      <c r="AC58" s="512"/>
      <c r="AD58" s="516" t="s">
        <v>24</v>
      </c>
      <c r="AE58" s="517"/>
      <c r="AF58" s="517"/>
      <c r="AG58" s="518"/>
      <c r="AH58" s="744" t="s">
        <v>125</v>
      </c>
      <c r="AI58" s="562"/>
      <c r="AJ58" s="562"/>
      <c r="AK58" s="565"/>
      <c r="AL58" s="681" t="s">
        <v>45</v>
      </c>
      <c r="AM58" s="681"/>
      <c r="AN58" s="532" t="s">
        <v>26</v>
      </c>
      <c r="AO58" s="533"/>
      <c r="AP58" s="533"/>
      <c r="AQ58" s="533"/>
      <c r="AR58" s="534"/>
      <c r="AS58" s="535"/>
    </row>
    <row r="59" spans="2:45" ht="13.9" customHeight="1">
      <c r="B59" s="791"/>
      <c r="C59" s="792"/>
      <c r="D59" s="792"/>
      <c r="E59" s="792"/>
      <c r="F59" s="792"/>
      <c r="G59" s="792"/>
      <c r="H59" s="792"/>
      <c r="I59" s="793"/>
      <c r="J59" s="791"/>
      <c r="K59" s="792"/>
      <c r="L59" s="792"/>
      <c r="M59" s="792"/>
      <c r="N59" s="794"/>
      <c r="O59" s="795"/>
      <c r="P59" s="792"/>
      <c r="Q59" s="792"/>
      <c r="R59" s="792"/>
      <c r="S59" s="792"/>
      <c r="T59" s="792"/>
      <c r="U59" s="793"/>
      <c r="V59" s="507"/>
      <c r="W59" s="508"/>
      <c r="X59" s="508"/>
      <c r="Y59" s="509"/>
      <c r="Z59" s="513"/>
      <c r="AA59" s="514"/>
      <c r="AB59" s="514"/>
      <c r="AC59" s="515"/>
      <c r="AD59" s="519"/>
      <c r="AE59" s="520"/>
      <c r="AF59" s="520"/>
      <c r="AG59" s="521"/>
      <c r="AH59" s="745"/>
      <c r="AI59" s="564"/>
      <c r="AJ59" s="564"/>
      <c r="AK59" s="567"/>
      <c r="AL59" s="682"/>
      <c r="AM59" s="682"/>
      <c r="AN59" s="538"/>
      <c r="AO59" s="538"/>
      <c r="AP59" s="538"/>
      <c r="AQ59" s="538"/>
      <c r="AR59" s="538"/>
      <c r="AS59" s="539"/>
    </row>
    <row r="60" spans="2:45" ht="18" customHeight="1">
      <c r="B60" s="737">
        <f>'報告書（事業主控）'!B60</f>
        <v>0</v>
      </c>
      <c r="C60" s="738"/>
      <c r="D60" s="738"/>
      <c r="E60" s="738"/>
      <c r="F60" s="738"/>
      <c r="G60" s="738"/>
      <c r="H60" s="738"/>
      <c r="I60" s="739"/>
      <c r="J60" s="737">
        <f>'報告書（事業主控）'!J60</f>
        <v>0</v>
      </c>
      <c r="K60" s="738"/>
      <c r="L60" s="738"/>
      <c r="M60" s="738"/>
      <c r="N60" s="740"/>
      <c r="O60" s="356">
        <f>'報告書（事業主控）'!O60</f>
        <v>0</v>
      </c>
      <c r="P60" s="357" t="s">
        <v>38</v>
      </c>
      <c r="Q60" s="356">
        <f>'報告書（事業主控）'!Q60</f>
        <v>0</v>
      </c>
      <c r="R60" s="357" t="s">
        <v>39</v>
      </c>
      <c r="S60" s="356">
        <f>'報告書（事業主控）'!S60</f>
        <v>0</v>
      </c>
      <c r="T60" s="590" t="s">
        <v>40</v>
      </c>
      <c r="U60" s="590"/>
      <c r="V60" s="717">
        <f>'報告書（事業主控）'!V60</f>
        <v>0</v>
      </c>
      <c r="W60" s="718"/>
      <c r="X60" s="718"/>
      <c r="Y60" s="358" t="s">
        <v>15</v>
      </c>
      <c r="Z60" s="364"/>
      <c r="AA60" s="365"/>
      <c r="AB60" s="365"/>
      <c r="AC60" s="358" t="s">
        <v>15</v>
      </c>
      <c r="AD60" s="364"/>
      <c r="AE60" s="365"/>
      <c r="AF60" s="365"/>
      <c r="AG60" s="361" t="s">
        <v>15</v>
      </c>
      <c r="AH60" s="746">
        <f>'報告書（事業主控）'!AH60</f>
        <v>0</v>
      </c>
      <c r="AI60" s="747"/>
      <c r="AJ60" s="747"/>
      <c r="AK60" s="748"/>
      <c r="AL60" s="364"/>
      <c r="AM60" s="366"/>
      <c r="AN60" s="714">
        <f>'報告書（事業主控）'!AN60</f>
        <v>0</v>
      </c>
      <c r="AO60" s="715"/>
      <c r="AP60" s="715"/>
      <c r="AQ60" s="715"/>
      <c r="AR60" s="715"/>
      <c r="AS60" s="361" t="s">
        <v>15</v>
      </c>
    </row>
    <row r="61" spans="2:45" ht="18" customHeight="1">
      <c r="B61" s="731"/>
      <c r="C61" s="732"/>
      <c r="D61" s="732"/>
      <c r="E61" s="732"/>
      <c r="F61" s="732"/>
      <c r="G61" s="732"/>
      <c r="H61" s="732"/>
      <c r="I61" s="733"/>
      <c r="J61" s="731"/>
      <c r="K61" s="732"/>
      <c r="L61" s="732"/>
      <c r="M61" s="732"/>
      <c r="N61" s="735"/>
      <c r="O61" s="33">
        <f>'報告書（事業主控）'!O61</f>
        <v>0</v>
      </c>
      <c r="P61" s="316" t="s">
        <v>38</v>
      </c>
      <c r="Q61" s="33">
        <f>'報告書（事業主控）'!Q61</f>
        <v>0</v>
      </c>
      <c r="R61" s="316" t="s">
        <v>39</v>
      </c>
      <c r="S61" s="33">
        <f>'報告書（事業主控）'!S61</f>
        <v>0</v>
      </c>
      <c r="T61" s="736" t="s">
        <v>41</v>
      </c>
      <c r="U61" s="736"/>
      <c r="V61" s="707">
        <f>'報告書（事業主控）'!V61</f>
        <v>0</v>
      </c>
      <c r="W61" s="708"/>
      <c r="X61" s="708"/>
      <c r="Y61" s="708"/>
      <c r="Z61" s="707">
        <f>'報告書（事業主控）'!Z61</f>
        <v>0</v>
      </c>
      <c r="AA61" s="708"/>
      <c r="AB61" s="708"/>
      <c r="AC61" s="708"/>
      <c r="AD61" s="707">
        <f>'報告書（事業主控）'!AD61</f>
        <v>0</v>
      </c>
      <c r="AE61" s="708"/>
      <c r="AF61" s="708"/>
      <c r="AG61" s="710"/>
      <c r="AH61" s="711">
        <f>'報告書（事業主控）'!AH61</f>
        <v>0</v>
      </c>
      <c r="AI61" s="712"/>
      <c r="AJ61" s="712"/>
      <c r="AK61" s="713"/>
      <c r="AL61" s="578">
        <f>'報告書（事業主控）'!AL61</f>
        <v>0</v>
      </c>
      <c r="AM61" s="709"/>
      <c r="AN61" s="707">
        <f>'報告書（事業主控）'!AN61</f>
        <v>0</v>
      </c>
      <c r="AO61" s="708"/>
      <c r="AP61" s="708"/>
      <c r="AQ61" s="708"/>
      <c r="AR61" s="708"/>
      <c r="AS61" s="319"/>
    </row>
    <row r="62" spans="2:45" ht="18" customHeight="1">
      <c r="B62" s="728">
        <f>'報告書（事業主控）'!B62</f>
        <v>0</v>
      </c>
      <c r="C62" s="729"/>
      <c r="D62" s="729"/>
      <c r="E62" s="729"/>
      <c r="F62" s="729"/>
      <c r="G62" s="729"/>
      <c r="H62" s="729"/>
      <c r="I62" s="730"/>
      <c r="J62" s="728">
        <f>'報告書（事業主控）'!J62</f>
        <v>0</v>
      </c>
      <c r="K62" s="729"/>
      <c r="L62" s="729"/>
      <c r="M62" s="729"/>
      <c r="N62" s="734"/>
      <c r="O62" s="32">
        <f>'報告書（事業主控）'!O62</f>
        <v>0</v>
      </c>
      <c r="P62" s="11" t="s">
        <v>38</v>
      </c>
      <c r="Q62" s="32">
        <f>'報告書（事業主控）'!Q62</f>
        <v>0</v>
      </c>
      <c r="R62" s="11" t="s">
        <v>39</v>
      </c>
      <c r="S62" s="32">
        <f>'報告書（事業主控）'!S62</f>
        <v>0</v>
      </c>
      <c r="T62" s="596" t="s">
        <v>40</v>
      </c>
      <c r="U62" s="596"/>
      <c r="V62" s="717">
        <f>'報告書（事業主控）'!V62</f>
        <v>0</v>
      </c>
      <c r="W62" s="718"/>
      <c r="X62" s="718"/>
      <c r="Y62" s="363"/>
      <c r="Z62" s="364"/>
      <c r="AA62" s="365"/>
      <c r="AB62" s="365"/>
      <c r="AC62" s="363"/>
      <c r="AD62" s="364"/>
      <c r="AE62" s="365"/>
      <c r="AF62" s="365"/>
      <c r="AG62" s="363"/>
      <c r="AH62" s="714">
        <f>'報告書（事業主控）'!AH62</f>
        <v>0</v>
      </c>
      <c r="AI62" s="715"/>
      <c r="AJ62" s="715"/>
      <c r="AK62" s="716"/>
      <c r="AL62" s="364"/>
      <c r="AM62" s="366"/>
      <c r="AN62" s="714">
        <f>'報告書（事業主控）'!AN62</f>
        <v>0</v>
      </c>
      <c r="AO62" s="715"/>
      <c r="AP62" s="715"/>
      <c r="AQ62" s="715"/>
      <c r="AR62" s="715"/>
      <c r="AS62" s="367"/>
    </row>
    <row r="63" spans="2:45" ht="18" customHeight="1">
      <c r="B63" s="731"/>
      <c r="C63" s="732"/>
      <c r="D63" s="732"/>
      <c r="E63" s="732"/>
      <c r="F63" s="732"/>
      <c r="G63" s="732"/>
      <c r="H63" s="732"/>
      <c r="I63" s="733"/>
      <c r="J63" s="731"/>
      <c r="K63" s="732"/>
      <c r="L63" s="732"/>
      <c r="M63" s="732"/>
      <c r="N63" s="735"/>
      <c r="O63" s="33">
        <f>'報告書（事業主控）'!O63</f>
        <v>0</v>
      </c>
      <c r="P63" s="316" t="s">
        <v>38</v>
      </c>
      <c r="Q63" s="33">
        <f>'報告書（事業主控）'!Q63</f>
        <v>0</v>
      </c>
      <c r="R63" s="316" t="s">
        <v>39</v>
      </c>
      <c r="S63" s="33">
        <f>'報告書（事業主控）'!S63</f>
        <v>0</v>
      </c>
      <c r="T63" s="736" t="s">
        <v>41</v>
      </c>
      <c r="U63" s="736"/>
      <c r="V63" s="711">
        <f>'報告書（事業主控）'!V63</f>
        <v>0</v>
      </c>
      <c r="W63" s="712"/>
      <c r="X63" s="712"/>
      <c r="Y63" s="712"/>
      <c r="Z63" s="711">
        <f>'報告書（事業主控）'!Z63</f>
        <v>0</v>
      </c>
      <c r="AA63" s="712"/>
      <c r="AB63" s="712"/>
      <c r="AC63" s="712"/>
      <c r="AD63" s="711">
        <f>'報告書（事業主控）'!AD63</f>
        <v>0</v>
      </c>
      <c r="AE63" s="712"/>
      <c r="AF63" s="712"/>
      <c r="AG63" s="712"/>
      <c r="AH63" s="711">
        <f>'報告書（事業主控）'!AH63</f>
        <v>0</v>
      </c>
      <c r="AI63" s="712"/>
      <c r="AJ63" s="712"/>
      <c r="AK63" s="713"/>
      <c r="AL63" s="578">
        <f>'報告書（事業主控）'!AL63</f>
        <v>0</v>
      </c>
      <c r="AM63" s="709"/>
      <c r="AN63" s="707">
        <f>'報告書（事業主控）'!AN63</f>
        <v>0</v>
      </c>
      <c r="AO63" s="708"/>
      <c r="AP63" s="708"/>
      <c r="AQ63" s="708"/>
      <c r="AR63" s="708"/>
      <c r="AS63" s="319"/>
    </row>
    <row r="64" spans="2:45" ht="18" customHeight="1">
      <c r="B64" s="728">
        <f>'報告書（事業主控）'!B64</f>
        <v>0</v>
      </c>
      <c r="C64" s="729"/>
      <c r="D64" s="729"/>
      <c r="E64" s="729"/>
      <c r="F64" s="729"/>
      <c r="G64" s="729"/>
      <c r="H64" s="729"/>
      <c r="I64" s="730"/>
      <c r="J64" s="728">
        <f>'報告書（事業主控）'!J64</f>
        <v>0</v>
      </c>
      <c r="K64" s="729"/>
      <c r="L64" s="729"/>
      <c r="M64" s="729"/>
      <c r="N64" s="734"/>
      <c r="O64" s="32">
        <f>'報告書（事業主控）'!O64</f>
        <v>0</v>
      </c>
      <c r="P64" s="11" t="s">
        <v>38</v>
      </c>
      <c r="Q64" s="32">
        <f>'報告書（事業主控）'!Q64</f>
        <v>0</v>
      </c>
      <c r="R64" s="11" t="s">
        <v>39</v>
      </c>
      <c r="S64" s="32">
        <f>'報告書（事業主控）'!S64</f>
        <v>0</v>
      </c>
      <c r="T64" s="596" t="s">
        <v>40</v>
      </c>
      <c r="U64" s="596"/>
      <c r="V64" s="717">
        <f>'報告書（事業主控）'!V64</f>
        <v>0</v>
      </c>
      <c r="W64" s="718"/>
      <c r="X64" s="718"/>
      <c r="Y64" s="363"/>
      <c r="Z64" s="364"/>
      <c r="AA64" s="365"/>
      <c r="AB64" s="365"/>
      <c r="AC64" s="363"/>
      <c r="AD64" s="364"/>
      <c r="AE64" s="365"/>
      <c r="AF64" s="365"/>
      <c r="AG64" s="363"/>
      <c r="AH64" s="714">
        <f>'報告書（事業主控）'!AH64</f>
        <v>0</v>
      </c>
      <c r="AI64" s="715"/>
      <c r="AJ64" s="715"/>
      <c r="AK64" s="716"/>
      <c r="AL64" s="364"/>
      <c r="AM64" s="366"/>
      <c r="AN64" s="714">
        <f>'報告書（事業主控）'!AN64</f>
        <v>0</v>
      </c>
      <c r="AO64" s="715"/>
      <c r="AP64" s="715"/>
      <c r="AQ64" s="715"/>
      <c r="AR64" s="715"/>
      <c r="AS64" s="367"/>
    </row>
    <row r="65" spans="2:45" ht="18" customHeight="1">
      <c r="B65" s="731"/>
      <c r="C65" s="732"/>
      <c r="D65" s="732"/>
      <c r="E65" s="732"/>
      <c r="F65" s="732"/>
      <c r="G65" s="732"/>
      <c r="H65" s="732"/>
      <c r="I65" s="733"/>
      <c r="J65" s="731"/>
      <c r="K65" s="732"/>
      <c r="L65" s="732"/>
      <c r="M65" s="732"/>
      <c r="N65" s="735"/>
      <c r="O65" s="33">
        <f>'報告書（事業主控）'!O65</f>
        <v>0</v>
      </c>
      <c r="P65" s="316" t="s">
        <v>38</v>
      </c>
      <c r="Q65" s="33">
        <f>'報告書（事業主控）'!Q65</f>
        <v>0</v>
      </c>
      <c r="R65" s="316" t="s">
        <v>39</v>
      </c>
      <c r="S65" s="33">
        <f>'報告書（事業主控）'!S65</f>
        <v>0</v>
      </c>
      <c r="T65" s="736" t="s">
        <v>41</v>
      </c>
      <c r="U65" s="736"/>
      <c r="V65" s="711">
        <f>'報告書（事業主控）'!V65</f>
        <v>0</v>
      </c>
      <c r="W65" s="712"/>
      <c r="X65" s="712"/>
      <c r="Y65" s="712"/>
      <c r="Z65" s="711">
        <f>'報告書（事業主控）'!Z65</f>
        <v>0</v>
      </c>
      <c r="AA65" s="712"/>
      <c r="AB65" s="712"/>
      <c r="AC65" s="712"/>
      <c r="AD65" s="711">
        <f>'報告書（事業主控）'!AD65</f>
        <v>0</v>
      </c>
      <c r="AE65" s="712"/>
      <c r="AF65" s="712"/>
      <c r="AG65" s="712"/>
      <c r="AH65" s="711">
        <f>'報告書（事業主控）'!AH65</f>
        <v>0</v>
      </c>
      <c r="AI65" s="712"/>
      <c r="AJ65" s="712"/>
      <c r="AK65" s="713"/>
      <c r="AL65" s="578">
        <f>'報告書（事業主控）'!AL65</f>
        <v>0</v>
      </c>
      <c r="AM65" s="709"/>
      <c r="AN65" s="707">
        <f>'報告書（事業主控）'!AN65</f>
        <v>0</v>
      </c>
      <c r="AO65" s="708"/>
      <c r="AP65" s="708"/>
      <c r="AQ65" s="708"/>
      <c r="AR65" s="708"/>
      <c r="AS65" s="319"/>
    </row>
    <row r="66" spans="2:45" ht="18" customHeight="1">
      <c r="B66" s="728">
        <f>'報告書（事業主控）'!B66</f>
        <v>0</v>
      </c>
      <c r="C66" s="729"/>
      <c r="D66" s="729"/>
      <c r="E66" s="729"/>
      <c r="F66" s="729"/>
      <c r="G66" s="729"/>
      <c r="H66" s="729"/>
      <c r="I66" s="730"/>
      <c r="J66" s="728">
        <f>'報告書（事業主控）'!J66</f>
        <v>0</v>
      </c>
      <c r="K66" s="729"/>
      <c r="L66" s="729"/>
      <c r="M66" s="729"/>
      <c r="N66" s="734"/>
      <c r="O66" s="32">
        <f>'報告書（事業主控）'!O66</f>
        <v>0</v>
      </c>
      <c r="P66" s="11" t="s">
        <v>38</v>
      </c>
      <c r="Q66" s="32">
        <f>'報告書（事業主控）'!Q66</f>
        <v>0</v>
      </c>
      <c r="R66" s="11" t="s">
        <v>39</v>
      </c>
      <c r="S66" s="32">
        <f>'報告書（事業主控）'!S66</f>
        <v>0</v>
      </c>
      <c r="T66" s="596" t="s">
        <v>40</v>
      </c>
      <c r="U66" s="596"/>
      <c r="V66" s="717">
        <f>'報告書（事業主控）'!V66</f>
        <v>0</v>
      </c>
      <c r="W66" s="718"/>
      <c r="X66" s="718"/>
      <c r="Y66" s="363"/>
      <c r="Z66" s="364"/>
      <c r="AA66" s="365"/>
      <c r="AB66" s="365"/>
      <c r="AC66" s="363"/>
      <c r="AD66" s="364"/>
      <c r="AE66" s="365"/>
      <c r="AF66" s="365"/>
      <c r="AG66" s="363"/>
      <c r="AH66" s="714">
        <f>'報告書（事業主控）'!AH66</f>
        <v>0</v>
      </c>
      <c r="AI66" s="715"/>
      <c r="AJ66" s="715"/>
      <c r="AK66" s="716"/>
      <c r="AL66" s="364"/>
      <c r="AM66" s="366"/>
      <c r="AN66" s="714">
        <f>'報告書（事業主控）'!AN66</f>
        <v>0</v>
      </c>
      <c r="AO66" s="715"/>
      <c r="AP66" s="715"/>
      <c r="AQ66" s="715"/>
      <c r="AR66" s="715"/>
      <c r="AS66" s="367"/>
    </row>
    <row r="67" spans="2:45" ht="18" customHeight="1">
      <c r="B67" s="731"/>
      <c r="C67" s="732"/>
      <c r="D67" s="732"/>
      <c r="E67" s="732"/>
      <c r="F67" s="732"/>
      <c r="G67" s="732"/>
      <c r="H67" s="732"/>
      <c r="I67" s="733"/>
      <c r="J67" s="731"/>
      <c r="K67" s="732"/>
      <c r="L67" s="732"/>
      <c r="M67" s="732"/>
      <c r="N67" s="735"/>
      <c r="O67" s="33">
        <f>'報告書（事業主控）'!O67</f>
        <v>0</v>
      </c>
      <c r="P67" s="316" t="s">
        <v>38</v>
      </c>
      <c r="Q67" s="33">
        <f>'報告書（事業主控）'!Q67</f>
        <v>0</v>
      </c>
      <c r="R67" s="316" t="s">
        <v>39</v>
      </c>
      <c r="S67" s="33">
        <f>'報告書（事業主控）'!S67</f>
        <v>0</v>
      </c>
      <c r="T67" s="736" t="s">
        <v>41</v>
      </c>
      <c r="U67" s="736"/>
      <c r="V67" s="711">
        <f>'報告書（事業主控）'!V67</f>
        <v>0</v>
      </c>
      <c r="W67" s="712"/>
      <c r="X67" s="712"/>
      <c r="Y67" s="712"/>
      <c r="Z67" s="711">
        <f>'報告書（事業主控）'!Z67</f>
        <v>0</v>
      </c>
      <c r="AA67" s="712"/>
      <c r="AB67" s="712"/>
      <c r="AC67" s="712"/>
      <c r="AD67" s="711">
        <f>'報告書（事業主控）'!AD67</f>
        <v>0</v>
      </c>
      <c r="AE67" s="712"/>
      <c r="AF67" s="712"/>
      <c r="AG67" s="712"/>
      <c r="AH67" s="711">
        <f>'報告書（事業主控）'!AH67</f>
        <v>0</v>
      </c>
      <c r="AI67" s="712"/>
      <c r="AJ67" s="712"/>
      <c r="AK67" s="713"/>
      <c r="AL67" s="578">
        <f>'報告書（事業主控）'!AL67</f>
        <v>0</v>
      </c>
      <c r="AM67" s="709"/>
      <c r="AN67" s="707">
        <f>'報告書（事業主控）'!AN67</f>
        <v>0</v>
      </c>
      <c r="AO67" s="708"/>
      <c r="AP67" s="708"/>
      <c r="AQ67" s="708"/>
      <c r="AR67" s="708"/>
      <c r="AS67" s="319"/>
    </row>
    <row r="68" spans="2:45" ht="18" customHeight="1">
      <c r="B68" s="728">
        <f>'報告書（事業主控）'!B68</f>
        <v>0</v>
      </c>
      <c r="C68" s="729"/>
      <c r="D68" s="729"/>
      <c r="E68" s="729"/>
      <c r="F68" s="729"/>
      <c r="G68" s="729"/>
      <c r="H68" s="729"/>
      <c r="I68" s="730"/>
      <c r="J68" s="728">
        <f>'報告書（事業主控）'!J68</f>
        <v>0</v>
      </c>
      <c r="K68" s="729"/>
      <c r="L68" s="729"/>
      <c r="M68" s="729"/>
      <c r="N68" s="734"/>
      <c r="O68" s="32">
        <f>'報告書（事業主控）'!O68</f>
        <v>0</v>
      </c>
      <c r="P68" s="11" t="s">
        <v>38</v>
      </c>
      <c r="Q68" s="32">
        <f>'報告書（事業主控）'!Q68</f>
        <v>0</v>
      </c>
      <c r="R68" s="11" t="s">
        <v>39</v>
      </c>
      <c r="S68" s="32">
        <f>'報告書（事業主控）'!S68</f>
        <v>0</v>
      </c>
      <c r="T68" s="596" t="s">
        <v>40</v>
      </c>
      <c r="U68" s="596"/>
      <c r="V68" s="717">
        <f>'報告書（事業主控）'!V68</f>
        <v>0</v>
      </c>
      <c r="W68" s="718"/>
      <c r="X68" s="718"/>
      <c r="Y68" s="363"/>
      <c r="Z68" s="364"/>
      <c r="AA68" s="365"/>
      <c r="AB68" s="365"/>
      <c r="AC68" s="363"/>
      <c r="AD68" s="364"/>
      <c r="AE68" s="365"/>
      <c r="AF68" s="365"/>
      <c r="AG68" s="363"/>
      <c r="AH68" s="714">
        <f>'報告書（事業主控）'!AH68</f>
        <v>0</v>
      </c>
      <c r="AI68" s="715"/>
      <c r="AJ68" s="715"/>
      <c r="AK68" s="716"/>
      <c r="AL68" s="364"/>
      <c r="AM68" s="366"/>
      <c r="AN68" s="714">
        <f>'報告書（事業主控）'!AN68</f>
        <v>0</v>
      </c>
      <c r="AO68" s="715"/>
      <c r="AP68" s="715"/>
      <c r="AQ68" s="715"/>
      <c r="AR68" s="715"/>
      <c r="AS68" s="367"/>
    </row>
    <row r="69" spans="2:45" ht="18" customHeight="1">
      <c r="B69" s="731"/>
      <c r="C69" s="732"/>
      <c r="D69" s="732"/>
      <c r="E69" s="732"/>
      <c r="F69" s="732"/>
      <c r="G69" s="732"/>
      <c r="H69" s="732"/>
      <c r="I69" s="733"/>
      <c r="J69" s="731"/>
      <c r="K69" s="732"/>
      <c r="L69" s="732"/>
      <c r="M69" s="732"/>
      <c r="N69" s="735"/>
      <c r="O69" s="33">
        <f>'報告書（事業主控）'!O69</f>
        <v>0</v>
      </c>
      <c r="P69" s="316" t="s">
        <v>38</v>
      </c>
      <c r="Q69" s="33">
        <f>'報告書（事業主控）'!Q69</f>
        <v>0</v>
      </c>
      <c r="R69" s="316" t="s">
        <v>39</v>
      </c>
      <c r="S69" s="33">
        <f>'報告書（事業主控）'!S69</f>
        <v>0</v>
      </c>
      <c r="T69" s="736" t="s">
        <v>41</v>
      </c>
      <c r="U69" s="736"/>
      <c r="V69" s="711">
        <f>'報告書（事業主控）'!V69</f>
        <v>0</v>
      </c>
      <c r="W69" s="712"/>
      <c r="X69" s="712"/>
      <c r="Y69" s="712"/>
      <c r="Z69" s="711">
        <f>'報告書（事業主控）'!Z69</f>
        <v>0</v>
      </c>
      <c r="AA69" s="712"/>
      <c r="AB69" s="712"/>
      <c r="AC69" s="712"/>
      <c r="AD69" s="711">
        <f>'報告書（事業主控）'!AD69</f>
        <v>0</v>
      </c>
      <c r="AE69" s="712"/>
      <c r="AF69" s="712"/>
      <c r="AG69" s="712"/>
      <c r="AH69" s="711">
        <f>'報告書（事業主控）'!AH69</f>
        <v>0</v>
      </c>
      <c r="AI69" s="712"/>
      <c r="AJ69" s="712"/>
      <c r="AK69" s="713"/>
      <c r="AL69" s="578">
        <f>'報告書（事業主控）'!AL69</f>
        <v>0</v>
      </c>
      <c r="AM69" s="709"/>
      <c r="AN69" s="707">
        <f>'報告書（事業主控）'!AN69</f>
        <v>0</v>
      </c>
      <c r="AO69" s="708"/>
      <c r="AP69" s="708"/>
      <c r="AQ69" s="708"/>
      <c r="AR69" s="708"/>
      <c r="AS69" s="319"/>
    </row>
    <row r="70" spans="2:45" ht="18" customHeight="1">
      <c r="B70" s="728">
        <f>'報告書（事業主控）'!B70</f>
        <v>0</v>
      </c>
      <c r="C70" s="729"/>
      <c r="D70" s="729"/>
      <c r="E70" s="729"/>
      <c r="F70" s="729"/>
      <c r="G70" s="729"/>
      <c r="H70" s="729"/>
      <c r="I70" s="730"/>
      <c r="J70" s="728">
        <f>'報告書（事業主控）'!J70</f>
        <v>0</v>
      </c>
      <c r="K70" s="729"/>
      <c r="L70" s="729"/>
      <c r="M70" s="729"/>
      <c r="N70" s="734"/>
      <c r="O70" s="32">
        <f>'報告書（事業主控）'!O70</f>
        <v>0</v>
      </c>
      <c r="P70" s="11" t="s">
        <v>38</v>
      </c>
      <c r="Q70" s="32">
        <f>'報告書（事業主控）'!Q70</f>
        <v>0</v>
      </c>
      <c r="R70" s="11" t="s">
        <v>39</v>
      </c>
      <c r="S70" s="32">
        <f>'報告書（事業主控）'!S70</f>
        <v>0</v>
      </c>
      <c r="T70" s="596" t="s">
        <v>40</v>
      </c>
      <c r="U70" s="596"/>
      <c r="V70" s="717">
        <f>'報告書（事業主控）'!V70</f>
        <v>0</v>
      </c>
      <c r="W70" s="718"/>
      <c r="X70" s="718"/>
      <c r="Y70" s="363"/>
      <c r="Z70" s="364"/>
      <c r="AA70" s="365"/>
      <c r="AB70" s="365"/>
      <c r="AC70" s="363"/>
      <c r="AD70" s="364"/>
      <c r="AE70" s="365"/>
      <c r="AF70" s="365"/>
      <c r="AG70" s="363"/>
      <c r="AH70" s="714">
        <f>'報告書（事業主控）'!AH70</f>
        <v>0</v>
      </c>
      <c r="AI70" s="715"/>
      <c r="AJ70" s="715"/>
      <c r="AK70" s="716"/>
      <c r="AL70" s="364"/>
      <c r="AM70" s="366"/>
      <c r="AN70" s="714">
        <f>'報告書（事業主控）'!AN70</f>
        <v>0</v>
      </c>
      <c r="AO70" s="715"/>
      <c r="AP70" s="715"/>
      <c r="AQ70" s="715"/>
      <c r="AR70" s="715"/>
      <c r="AS70" s="367"/>
    </row>
    <row r="71" spans="2:45" ht="18" customHeight="1">
      <c r="B71" s="731"/>
      <c r="C71" s="732"/>
      <c r="D71" s="732"/>
      <c r="E71" s="732"/>
      <c r="F71" s="732"/>
      <c r="G71" s="732"/>
      <c r="H71" s="732"/>
      <c r="I71" s="733"/>
      <c r="J71" s="731"/>
      <c r="K71" s="732"/>
      <c r="L71" s="732"/>
      <c r="M71" s="732"/>
      <c r="N71" s="735"/>
      <c r="O71" s="33">
        <f>'報告書（事業主控）'!O71</f>
        <v>0</v>
      </c>
      <c r="P71" s="316" t="s">
        <v>38</v>
      </c>
      <c r="Q71" s="33">
        <f>'報告書（事業主控）'!Q71</f>
        <v>0</v>
      </c>
      <c r="R71" s="316" t="s">
        <v>39</v>
      </c>
      <c r="S71" s="33">
        <f>'報告書（事業主控）'!S71</f>
        <v>0</v>
      </c>
      <c r="T71" s="736" t="s">
        <v>41</v>
      </c>
      <c r="U71" s="736"/>
      <c r="V71" s="711">
        <f>'報告書（事業主控）'!V71</f>
        <v>0</v>
      </c>
      <c r="W71" s="712"/>
      <c r="X71" s="712"/>
      <c r="Y71" s="712"/>
      <c r="Z71" s="711">
        <f>'報告書（事業主控）'!Z71</f>
        <v>0</v>
      </c>
      <c r="AA71" s="712"/>
      <c r="AB71" s="712"/>
      <c r="AC71" s="712"/>
      <c r="AD71" s="711">
        <f>'報告書（事業主控）'!AD71</f>
        <v>0</v>
      </c>
      <c r="AE71" s="712"/>
      <c r="AF71" s="712"/>
      <c r="AG71" s="712"/>
      <c r="AH71" s="711">
        <f>'報告書（事業主控）'!AH71</f>
        <v>0</v>
      </c>
      <c r="AI71" s="712"/>
      <c r="AJ71" s="712"/>
      <c r="AK71" s="713"/>
      <c r="AL71" s="578">
        <f>'報告書（事業主控）'!AL71</f>
        <v>0</v>
      </c>
      <c r="AM71" s="709"/>
      <c r="AN71" s="707">
        <f>'報告書（事業主控）'!AN71</f>
        <v>0</v>
      </c>
      <c r="AO71" s="708"/>
      <c r="AP71" s="708"/>
      <c r="AQ71" s="708"/>
      <c r="AR71" s="708"/>
      <c r="AS71" s="319"/>
    </row>
    <row r="72" spans="2:45" ht="18" customHeight="1">
      <c r="B72" s="728">
        <f>'報告書（事業主控）'!B72</f>
        <v>0</v>
      </c>
      <c r="C72" s="729"/>
      <c r="D72" s="729"/>
      <c r="E72" s="729"/>
      <c r="F72" s="729"/>
      <c r="G72" s="729"/>
      <c r="H72" s="729"/>
      <c r="I72" s="730"/>
      <c r="J72" s="728">
        <f>'報告書（事業主控）'!J72</f>
        <v>0</v>
      </c>
      <c r="K72" s="729"/>
      <c r="L72" s="729"/>
      <c r="M72" s="729"/>
      <c r="N72" s="734"/>
      <c r="O72" s="32">
        <f>'報告書（事業主控）'!O72</f>
        <v>0</v>
      </c>
      <c r="P72" s="11" t="s">
        <v>38</v>
      </c>
      <c r="Q72" s="32">
        <f>'報告書（事業主控）'!Q72</f>
        <v>0</v>
      </c>
      <c r="R72" s="11" t="s">
        <v>39</v>
      </c>
      <c r="S72" s="32">
        <f>'報告書（事業主控）'!S72</f>
        <v>0</v>
      </c>
      <c r="T72" s="596" t="s">
        <v>40</v>
      </c>
      <c r="U72" s="596"/>
      <c r="V72" s="717">
        <f>'報告書（事業主控）'!V72</f>
        <v>0</v>
      </c>
      <c r="W72" s="718"/>
      <c r="X72" s="718"/>
      <c r="Y72" s="363"/>
      <c r="Z72" s="364"/>
      <c r="AA72" s="365"/>
      <c r="AB72" s="365"/>
      <c r="AC72" s="363"/>
      <c r="AD72" s="364"/>
      <c r="AE72" s="365"/>
      <c r="AF72" s="365"/>
      <c r="AG72" s="363"/>
      <c r="AH72" s="714">
        <f>'報告書（事業主控）'!AH72</f>
        <v>0</v>
      </c>
      <c r="AI72" s="715"/>
      <c r="AJ72" s="715"/>
      <c r="AK72" s="716"/>
      <c r="AL72" s="364"/>
      <c r="AM72" s="366"/>
      <c r="AN72" s="714">
        <f>'報告書（事業主控）'!AN72</f>
        <v>0</v>
      </c>
      <c r="AO72" s="715"/>
      <c r="AP72" s="715"/>
      <c r="AQ72" s="715"/>
      <c r="AR72" s="715"/>
      <c r="AS72" s="367"/>
    </row>
    <row r="73" spans="2:45" ht="18" customHeight="1">
      <c r="B73" s="731"/>
      <c r="C73" s="732"/>
      <c r="D73" s="732"/>
      <c r="E73" s="732"/>
      <c r="F73" s="732"/>
      <c r="G73" s="732"/>
      <c r="H73" s="732"/>
      <c r="I73" s="733"/>
      <c r="J73" s="731"/>
      <c r="K73" s="732"/>
      <c r="L73" s="732"/>
      <c r="M73" s="732"/>
      <c r="N73" s="735"/>
      <c r="O73" s="33">
        <f>'報告書（事業主控）'!O73</f>
        <v>0</v>
      </c>
      <c r="P73" s="316" t="s">
        <v>38</v>
      </c>
      <c r="Q73" s="33">
        <f>'報告書（事業主控）'!Q73</f>
        <v>0</v>
      </c>
      <c r="R73" s="316" t="s">
        <v>39</v>
      </c>
      <c r="S73" s="33">
        <f>'報告書（事業主控）'!S73</f>
        <v>0</v>
      </c>
      <c r="T73" s="736" t="s">
        <v>41</v>
      </c>
      <c r="U73" s="736"/>
      <c r="V73" s="711">
        <f>'報告書（事業主控）'!V73</f>
        <v>0</v>
      </c>
      <c r="W73" s="712"/>
      <c r="X73" s="712"/>
      <c r="Y73" s="712"/>
      <c r="Z73" s="711">
        <f>'報告書（事業主控）'!Z73</f>
        <v>0</v>
      </c>
      <c r="AA73" s="712"/>
      <c r="AB73" s="712"/>
      <c r="AC73" s="712"/>
      <c r="AD73" s="711">
        <f>'報告書（事業主控）'!AD73</f>
        <v>0</v>
      </c>
      <c r="AE73" s="712"/>
      <c r="AF73" s="712"/>
      <c r="AG73" s="712"/>
      <c r="AH73" s="711">
        <f>'報告書（事業主控）'!AH73</f>
        <v>0</v>
      </c>
      <c r="AI73" s="712"/>
      <c r="AJ73" s="712"/>
      <c r="AK73" s="713"/>
      <c r="AL73" s="578">
        <f>'報告書（事業主控）'!AL73</f>
        <v>0</v>
      </c>
      <c r="AM73" s="709"/>
      <c r="AN73" s="707">
        <f>'報告書（事業主控）'!AN73</f>
        <v>0</v>
      </c>
      <c r="AO73" s="708"/>
      <c r="AP73" s="708"/>
      <c r="AQ73" s="708"/>
      <c r="AR73" s="708"/>
      <c r="AS73" s="319"/>
    </row>
    <row r="74" spans="2:45" ht="18" customHeight="1">
      <c r="B74" s="728">
        <f>'報告書（事業主控）'!B74</f>
        <v>0</v>
      </c>
      <c r="C74" s="729"/>
      <c r="D74" s="729"/>
      <c r="E74" s="729"/>
      <c r="F74" s="729"/>
      <c r="G74" s="729"/>
      <c r="H74" s="729"/>
      <c r="I74" s="730"/>
      <c r="J74" s="728">
        <f>'報告書（事業主控）'!J74</f>
        <v>0</v>
      </c>
      <c r="K74" s="729"/>
      <c r="L74" s="729"/>
      <c r="M74" s="729"/>
      <c r="N74" s="734"/>
      <c r="O74" s="32">
        <f>'報告書（事業主控）'!O74</f>
        <v>0</v>
      </c>
      <c r="P74" s="11" t="s">
        <v>38</v>
      </c>
      <c r="Q74" s="32">
        <f>'報告書（事業主控）'!Q74</f>
        <v>0</v>
      </c>
      <c r="R74" s="11" t="s">
        <v>39</v>
      </c>
      <c r="S74" s="32">
        <f>'報告書（事業主控）'!S74</f>
        <v>0</v>
      </c>
      <c r="T74" s="596" t="s">
        <v>40</v>
      </c>
      <c r="U74" s="596"/>
      <c r="V74" s="717">
        <f>'報告書（事業主控）'!V74</f>
        <v>0</v>
      </c>
      <c r="W74" s="718"/>
      <c r="X74" s="718"/>
      <c r="Y74" s="363"/>
      <c r="Z74" s="364"/>
      <c r="AA74" s="365"/>
      <c r="AB74" s="365"/>
      <c r="AC74" s="363"/>
      <c r="AD74" s="364"/>
      <c r="AE74" s="365"/>
      <c r="AF74" s="365"/>
      <c r="AG74" s="363"/>
      <c r="AH74" s="714">
        <f>'報告書（事業主控）'!AH74</f>
        <v>0</v>
      </c>
      <c r="AI74" s="715"/>
      <c r="AJ74" s="715"/>
      <c r="AK74" s="716"/>
      <c r="AL74" s="364"/>
      <c r="AM74" s="366"/>
      <c r="AN74" s="714">
        <f>'報告書（事業主控）'!AN74</f>
        <v>0</v>
      </c>
      <c r="AO74" s="715"/>
      <c r="AP74" s="715"/>
      <c r="AQ74" s="715"/>
      <c r="AR74" s="715"/>
      <c r="AS74" s="367"/>
    </row>
    <row r="75" spans="2:45" ht="18" customHeight="1">
      <c r="B75" s="731"/>
      <c r="C75" s="732"/>
      <c r="D75" s="732"/>
      <c r="E75" s="732"/>
      <c r="F75" s="732"/>
      <c r="G75" s="732"/>
      <c r="H75" s="732"/>
      <c r="I75" s="733"/>
      <c r="J75" s="731"/>
      <c r="K75" s="732"/>
      <c r="L75" s="732"/>
      <c r="M75" s="732"/>
      <c r="N75" s="735"/>
      <c r="O75" s="33">
        <f>'報告書（事業主控）'!O75</f>
        <v>0</v>
      </c>
      <c r="P75" s="316" t="s">
        <v>38</v>
      </c>
      <c r="Q75" s="33">
        <f>'報告書（事業主控）'!Q75</f>
        <v>0</v>
      </c>
      <c r="R75" s="316" t="s">
        <v>39</v>
      </c>
      <c r="S75" s="33">
        <f>'報告書（事業主控）'!S75</f>
        <v>0</v>
      </c>
      <c r="T75" s="736" t="s">
        <v>41</v>
      </c>
      <c r="U75" s="736"/>
      <c r="V75" s="711">
        <f>'報告書（事業主控）'!V75</f>
        <v>0</v>
      </c>
      <c r="W75" s="712"/>
      <c r="X75" s="712"/>
      <c r="Y75" s="712"/>
      <c r="Z75" s="711">
        <f>'報告書（事業主控）'!Z75</f>
        <v>0</v>
      </c>
      <c r="AA75" s="712"/>
      <c r="AB75" s="712"/>
      <c r="AC75" s="712"/>
      <c r="AD75" s="711">
        <f>'報告書（事業主控）'!AD75</f>
        <v>0</v>
      </c>
      <c r="AE75" s="712"/>
      <c r="AF75" s="712"/>
      <c r="AG75" s="712"/>
      <c r="AH75" s="711">
        <f>'報告書（事業主控）'!AH75</f>
        <v>0</v>
      </c>
      <c r="AI75" s="712"/>
      <c r="AJ75" s="712"/>
      <c r="AK75" s="713"/>
      <c r="AL75" s="578">
        <f>'報告書（事業主控）'!AL75</f>
        <v>0</v>
      </c>
      <c r="AM75" s="709"/>
      <c r="AN75" s="707">
        <f>'報告書（事業主控）'!AN75</f>
        <v>0</v>
      </c>
      <c r="AO75" s="708"/>
      <c r="AP75" s="708"/>
      <c r="AQ75" s="708"/>
      <c r="AR75" s="708"/>
      <c r="AS75" s="319"/>
    </row>
    <row r="76" spans="2:45" ht="18" customHeight="1">
      <c r="B76" s="728">
        <f>'報告書（事業主控）'!B76</f>
        <v>0</v>
      </c>
      <c r="C76" s="729"/>
      <c r="D76" s="729"/>
      <c r="E76" s="729"/>
      <c r="F76" s="729"/>
      <c r="G76" s="729"/>
      <c r="H76" s="729"/>
      <c r="I76" s="730"/>
      <c r="J76" s="728">
        <f>'報告書（事業主控）'!J76</f>
        <v>0</v>
      </c>
      <c r="K76" s="729"/>
      <c r="L76" s="729"/>
      <c r="M76" s="729"/>
      <c r="N76" s="734"/>
      <c r="O76" s="32">
        <f>'報告書（事業主控）'!O76</f>
        <v>0</v>
      </c>
      <c r="P76" s="11" t="s">
        <v>38</v>
      </c>
      <c r="Q76" s="32">
        <f>'報告書（事業主控）'!Q76</f>
        <v>0</v>
      </c>
      <c r="R76" s="11" t="s">
        <v>39</v>
      </c>
      <c r="S76" s="32">
        <f>'報告書（事業主控）'!S76</f>
        <v>0</v>
      </c>
      <c r="T76" s="596" t="s">
        <v>40</v>
      </c>
      <c r="U76" s="596"/>
      <c r="V76" s="717">
        <f>'報告書（事業主控）'!V76</f>
        <v>0</v>
      </c>
      <c r="W76" s="718"/>
      <c r="X76" s="718"/>
      <c r="Y76" s="363"/>
      <c r="Z76" s="364"/>
      <c r="AA76" s="365"/>
      <c r="AB76" s="365"/>
      <c r="AC76" s="363"/>
      <c r="AD76" s="364"/>
      <c r="AE76" s="365"/>
      <c r="AF76" s="365"/>
      <c r="AG76" s="363"/>
      <c r="AH76" s="714">
        <f>'報告書（事業主控）'!AH76</f>
        <v>0</v>
      </c>
      <c r="AI76" s="715"/>
      <c r="AJ76" s="715"/>
      <c r="AK76" s="716"/>
      <c r="AL76" s="364"/>
      <c r="AM76" s="366"/>
      <c r="AN76" s="714">
        <f>'報告書（事業主控）'!AN76</f>
        <v>0</v>
      </c>
      <c r="AO76" s="715"/>
      <c r="AP76" s="715"/>
      <c r="AQ76" s="715"/>
      <c r="AR76" s="715"/>
      <c r="AS76" s="367"/>
    </row>
    <row r="77" spans="2:45" ht="18" customHeight="1">
      <c r="B77" s="731"/>
      <c r="C77" s="732"/>
      <c r="D77" s="732"/>
      <c r="E77" s="732"/>
      <c r="F77" s="732"/>
      <c r="G77" s="732"/>
      <c r="H77" s="732"/>
      <c r="I77" s="733"/>
      <c r="J77" s="731"/>
      <c r="K77" s="732"/>
      <c r="L77" s="732"/>
      <c r="M77" s="732"/>
      <c r="N77" s="735"/>
      <c r="O77" s="33">
        <f>'報告書（事業主控）'!O77</f>
        <v>0</v>
      </c>
      <c r="P77" s="316" t="s">
        <v>38</v>
      </c>
      <c r="Q77" s="33">
        <f>'報告書（事業主控）'!Q77</f>
        <v>0</v>
      </c>
      <c r="R77" s="316" t="s">
        <v>39</v>
      </c>
      <c r="S77" s="33">
        <f>'報告書（事業主控）'!S77</f>
        <v>0</v>
      </c>
      <c r="T77" s="736" t="s">
        <v>41</v>
      </c>
      <c r="U77" s="736"/>
      <c r="V77" s="711">
        <f>'報告書（事業主控）'!V77</f>
        <v>0</v>
      </c>
      <c r="W77" s="712"/>
      <c r="X77" s="712"/>
      <c r="Y77" s="712"/>
      <c r="Z77" s="711">
        <f>'報告書（事業主控）'!Z77</f>
        <v>0</v>
      </c>
      <c r="AA77" s="712"/>
      <c r="AB77" s="712"/>
      <c r="AC77" s="712"/>
      <c r="AD77" s="711">
        <f>'報告書（事業主控）'!AD77</f>
        <v>0</v>
      </c>
      <c r="AE77" s="712"/>
      <c r="AF77" s="712"/>
      <c r="AG77" s="712"/>
      <c r="AH77" s="711">
        <f>'報告書（事業主控）'!AH77</f>
        <v>0</v>
      </c>
      <c r="AI77" s="712"/>
      <c r="AJ77" s="712"/>
      <c r="AK77" s="713"/>
      <c r="AL77" s="578">
        <f>'報告書（事業主控）'!AL77</f>
        <v>0</v>
      </c>
      <c r="AM77" s="709"/>
      <c r="AN77" s="707">
        <f>'報告書（事業主控）'!AN77</f>
        <v>0</v>
      </c>
      <c r="AO77" s="708"/>
      <c r="AP77" s="708"/>
      <c r="AQ77" s="708"/>
      <c r="AR77" s="708"/>
      <c r="AS77" s="319"/>
    </row>
    <row r="78" spans="2:45" ht="18" customHeight="1">
      <c r="B78" s="491" t="s">
        <v>477</v>
      </c>
      <c r="C78" s="602"/>
      <c r="D78" s="602"/>
      <c r="E78" s="603"/>
      <c r="F78" s="719">
        <f>'報告書（事業主控）'!F78</f>
        <v>0</v>
      </c>
      <c r="G78" s="720"/>
      <c r="H78" s="720"/>
      <c r="I78" s="720"/>
      <c r="J78" s="720"/>
      <c r="K78" s="720"/>
      <c r="L78" s="720"/>
      <c r="M78" s="720"/>
      <c r="N78" s="721"/>
      <c r="O78" s="491" t="s">
        <v>478</v>
      </c>
      <c r="P78" s="602"/>
      <c r="Q78" s="602"/>
      <c r="R78" s="602"/>
      <c r="S78" s="602"/>
      <c r="T78" s="602"/>
      <c r="U78" s="603"/>
      <c r="V78" s="714">
        <f>'報告書（事業主控）'!V78</f>
        <v>0</v>
      </c>
      <c r="W78" s="715"/>
      <c r="X78" s="715"/>
      <c r="Y78" s="716"/>
      <c r="Z78" s="364"/>
      <c r="AA78" s="365"/>
      <c r="AB78" s="365"/>
      <c r="AC78" s="363"/>
      <c r="AD78" s="364"/>
      <c r="AE78" s="365"/>
      <c r="AF78" s="365"/>
      <c r="AG78" s="363"/>
      <c r="AH78" s="714">
        <f>'報告書（事業主控）'!AH78</f>
        <v>0</v>
      </c>
      <c r="AI78" s="715"/>
      <c r="AJ78" s="715"/>
      <c r="AK78" s="716"/>
      <c r="AL78" s="364"/>
      <c r="AM78" s="366"/>
      <c r="AN78" s="714">
        <f>'報告書（事業主控）'!AN78</f>
        <v>0</v>
      </c>
      <c r="AO78" s="715"/>
      <c r="AP78" s="715"/>
      <c r="AQ78" s="715"/>
      <c r="AR78" s="715"/>
      <c r="AS78" s="367"/>
    </row>
    <row r="79" spans="2:45" ht="18" customHeight="1">
      <c r="B79" s="604"/>
      <c r="C79" s="605"/>
      <c r="D79" s="605"/>
      <c r="E79" s="606"/>
      <c r="F79" s="722"/>
      <c r="G79" s="723"/>
      <c r="H79" s="723"/>
      <c r="I79" s="723"/>
      <c r="J79" s="723"/>
      <c r="K79" s="723"/>
      <c r="L79" s="723"/>
      <c r="M79" s="723"/>
      <c r="N79" s="724"/>
      <c r="O79" s="604"/>
      <c r="P79" s="605"/>
      <c r="Q79" s="605"/>
      <c r="R79" s="605"/>
      <c r="S79" s="605"/>
      <c r="T79" s="605"/>
      <c r="U79" s="606"/>
      <c r="V79" s="597">
        <f>'報告書（事業主控）'!V79</f>
        <v>0</v>
      </c>
      <c r="W79" s="600"/>
      <c r="X79" s="600"/>
      <c r="Y79" s="618"/>
      <c r="Z79" s="597">
        <f>'報告書（事業主控）'!Z79</f>
        <v>0</v>
      </c>
      <c r="AA79" s="598"/>
      <c r="AB79" s="598"/>
      <c r="AC79" s="599"/>
      <c r="AD79" s="597">
        <f>'報告書（事業主控）'!AD79</f>
        <v>0</v>
      </c>
      <c r="AE79" s="598"/>
      <c r="AF79" s="598"/>
      <c r="AG79" s="599"/>
      <c r="AH79" s="597">
        <f>'報告書（事業主控）'!AH79</f>
        <v>0</v>
      </c>
      <c r="AI79" s="576"/>
      <c r="AJ79" s="576"/>
      <c r="AK79" s="576"/>
      <c r="AL79" s="368"/>
      <c r="AM79" s="369"/>
      <c r="AN79" s="597">
        <f>'報告書（事業主控）'!AN79</f>
        <v>0</v>
      </c>
      <c r="AO79" s="600"/>
      <c r="AP79" s="600"/>
      <c r="AQ79" s="600"/>
      <c r="AR79" s="600"/>
      <c r="AS79" s="370"/>
    </row>
    <row r="80" spans="2:45" ht="18" customHeight="1">
      <c r="B80" s="607"/>
      <c r="C80" s="608"/>
      <c r="D80" s="608"/>
      <c r="E80" s="609"/>
      <c r="F80" s="725"/>
      <c r="G80" s="726"/>
      <c r="H80" s="726"/>
      <c r="I80" s="726"/>
      <c r="J80" s="726"/>
      <c r="K80" s="726"/>
      <c r="L80" s="726"/>
      <c r="M80" s="726"/>
      <c r="N80" s="727"/>
      <c r="O80" s="607"/>
      <c r="P80" s="608"/>
      <c r="Q80" s="608"/>
      <c r="R80" s="608"/>
      <c r="S80" s="608"/>
      <c r="T80" s="608"/>
      <c r="U80" s="609"/>
      <c r="V80" s="707">
        <f>'報告書（事業主控）'!V80</f>
        <v>0</v>
      </c>
      <c r="W80" s="708"/>
      <c r="X80" s="708"/>
      <c r="Y80" s="710"/>
      <c r="Z80" s="707">
        <f>'報告書（事業主控）'!Z80</f>
        <v>0</v>
      </c>
      <c r="AA80" s="708"/>
      <c r="AB80" s="708"/>
      <c r="AC80" s="710"/>
      <c r="AD80" s="707">
        <f>'報告書（事業主控）'!AD80</f>
        <v>0</v>
      </c>
      <c r="AE80" s="708"/>
      <c r="AF80" s="708"/>
      <c r="AG80" s="710"/>
      <c r="AH80" s="707">
        <f>'報告書（事業主控）'!AH80</f>
        <v>0</v>
      </c>
      <c r="AI80" s="708"/>
      <c r="AJ80" s="708"/>
      <c r="AK80" s="710"/>
      <c r="AL80" s="318"/>
      <c r="AM80" s="319"/>
      <c r="AN80" s="707">
        <f>'報告書（事業主控）'!AN80</f>
        <v>0</v>
      </c>
      <c r="AO80" s="708"/>
      <c r="AP80" s="708"/>
      <c r="AQ80" s="708"/>
      <c r="AR80" s="708"/>
      <c r="AS80" s="319"/>
    </row>
    <row r="81" spans="2:45" ht="18" customHeight="1">
      <c r="AN81" s="706">
        <f>'報告書（事業主控）'!AN81</f>
        <v>0</v>
      </c>
      <c r="AO81" s="706"/>
      <c r="AP81" s="706"/>
      <c r="AQ81" s="706"/>
      <c r="AR81" s="706"/>
    </row>
    <row r="82" spans="2:45" ht="31.9" customHeight="1">
      <c r="AN82" s="38"/>
      <c r="AO82" s="38"/>
      <c r="AP82" s="38"/>
      <c r="AQ82" s="38"/>
      <c r="AR82" s="38"/>
    </row>
    <row r="83" spans="2:45" ht="7.5" customHeight="1">
      <c r="X83" s="3"/>
      <c r="Y83" s="3"/>
    </row>
    <row r="84" spans="2:45" ht="10.55" customHeight="1">
      <c r="X84" s="3"/>
      <c r="Y84" s="3"/>
    </row>
    <row r="85" spans="2:45" ht="5.2" customHeight="1">
      <c r="X85" s="3"/>
      <c r="Y85" s="3"/>
    </row>
    <row r="86" spans="2:45" ht="5.2" customHeight="1">
      <c r="X86" s="3"/>
      <c r="Y86" s="3"/>
    </row>
    <row r="87" spans="2:45" ht="5.2" customHeight="1">
      <c r="X87" s="3"/>
      <c r="Y87" s="3"/>
    </row>
    <row r="88" spans="2:45" ht="5.2" customHeight="1">
      <c r="X88" s="3"/>
      <c r="Y88" s="3"/>
    </row>
    <row r="89" spans="2:45" ht="17.3" customHeight="1">
      <c r="B89" s="2" t="s">
        <v>42</v>
      </c>
      <c r="S89" s="9"/>
      <c r="T89" s="9"/>
      <c r="U89" s="9"/>
      <c r="V89" s="9"/>
      <c r="W89" s="9"/>
      <c r="AL89" s="26"/>
      <c r="AM89" s="26"/>
      <c r="AN89" s="26"/>
      <c r="AO89" s="26"/>
    </row>
    <row r="90" spans="2:45" ht="12.85" customHeight="1">
      <c r="M90" s="27"/>
      <c r="N90" s="27"/>
      <c r="O90" s="27"/>
      <c r="P90" s="27"/>
      <c r="Q90" s="27"/>
      <c r="R90" s="27"/>
      <c r="S90" s="27"/>
      <c r="T90" s="28"/>
      <c r="U90" s="28"/>
      <c r="V90" s="28"/>
      <c r="W90" s="28"/>
      <c r="X90" s="28"/>
      <c r="Y90" s="28"/>
      <c r="Z90" s="28"/>
      <c r="AA90" s="27"/>
      <c r="AB90" s="27"/>
      <c r="AC90" s="27"/>
      <c r="AL90" s="26"/>
      <c r="AM90" s="473" t="s">
        <v>401</v>
      </c>
      <c r="AN90" s="701"/>
      <c r="AO90" s="701"/>
      <c r="AP90" s="702"/>
    </row>
    <row r="91" spans="2:45" ht="12.85" customHeight="1">
      <c r="M91" s="27"/>
      <c r="N91" s="27"/>
      <c r="O91" s="27"/>
      <c r="P91" s="27"/>
      <c r="Q91" s="27"/>
      <c r="R91" s="27"/>
      <c r="S91" s="27"/>
      <c r="T91" s="28"/>
      <c r="U91" s="28"/>
      <c r="V91" s="28"/>
      <c r="W91" s="28"/>
      <c r="X91" s="28"/>
      <c r="Y91" s="28"/>
      <c r="Z91" s="28"/>
      <c r="AA91" s="27"/>
      <c r="AB91" s="27"/>
      <c r="AC91" s="27"/>
      <c r="AL91" s="26"/>
      <c r="AM91" s="703"/>
      <c r="AN91" s="704"/>
      <c r="AO91" s="704"/>
      <c r="AP91" s="705"/>
    </row>
    <row r="92" spans="2:45" ht="12.85" customHeight="1">
      <c r="M92" s="27"/>
      <c r="N92" s="27"/>
      <c r="O92" s="27"/>
      <c r="P92" s="27"/>
      <c r="Q92" s="27"/>
      <c r="R92" s="27"/>
      <c r="S92" s="27"/>
      <c r="T92" s="27"/>
      <c r="U92" s="27"/>
      <c r="V92" s="27"/>
      <c r="W92" s="27"/>
      <c r="X92" s="27"/>
      <c r="Y92" s="27"/>
      <c r="Z92" s="27"/>
      <c r="AA92" s="27"/>
      <c r="AB92" s="27"/>
      <c r="AC92" s="27"/>
      <c r="AL92" s="26"/>
      <c r="AM92" s="26"/>
      <c r="AN92" s="349"/>
      <c r="AO92" s="349"/>
    </row>
    <row r="93" spans="2:45" ht="6.1" customHeight="1">
      <c r="M93" s="27"/>
      <c r="N93" s="27"/>
      <c r="O93" s="27"/>
      <c r="P93" s="27"/>
      <c r="Q93" s="27"/>
      <c r="R93" s="27"/>
      <c r="S93" s="27"/>
      <c r="T93" s="27"/>
      <c r="U93" s="27"/>
      <c r="V93" s="27"/>
      <c r="W93" s="27"/>
      <c r="X93" s="27"/>
      <c r="Y93" s="27"/>
      <c r="Z93" s="27"/>
      <c r="AA93" s="27"/>
      <c r="AB93" s="27"/>
      <c r="AC93" s="27"/>
      <c r="AL93" s="26"/>
      <c r="AM93" s="26"/>
    </row>
    <row r="94" spans="2:45" ht="12.85" customHeight="1">
      <c r="B94" s="487" t="s">
        <v>9</v>
      </c>
      <c r="C94" s="488"/>
      <c r="D94" s="488"/>
      <c r="E94" s="488"/>
      <c r="F94" s="488"/>
      <c r="G94" s="488"/>
      <c r="H94" s="488"/>
      <c r="I94" s="488"/>
      <c r="J94" s="492" t="s">
        <v>17</v>
      </c>
      <c r="K94" s="492"/>
      <c r="L94" s="350" t="s">
        <v>10</v>
      </c>
      <c r="M94" s="492" t="s">
        <v>18</v>
      </c>
      <c r="N94" s="492"/>
      <c r="O94" s="493" t="s">
        <v>19</v>
      </c>
      <c r="P94" s="492"/>
      <c r="Q94" s="492"/>
      <c r="R94" s="492"/>
      <c r="S94" s="492"/>
      <c r="T94" s="492"/>
      <c r="U94" s="492" t="s">
        <v>20</v>
      </c>
      <c r="V94" s="492"/>
      <c r="W94" s="492"/>
      <c r="AD94" s="11"/>
      <c r="AE94" s="11"/>
      <c r="AF94" s="11"/>
      <c r="AG94" s="11"/>
      <c r="AH94" s="11"/>
      <c r="AI94" s="11"/>
      <c r="AJ94" s="11"/>
      <c r="AL94" s="627">
        <f>$AL$9</f>
        <v>0</v>
      </c>
      <c r="AM94" s="495"/>
      <c r="AN94" s="562" t="s">
        <v>11</v>
      </c>
      <c r="AO94" s="562"/>
      <c r="AP94" s="495">
        <v>3</v>
      </c>
      <c r="AQ94" s="495"/>
      <c r="AR94" s="562" t="s">
        <v>12</v>
      </c>
      <c r="AS94" s="565"/>
    </row>
    <row r="95" spans="2:45" ht="13.9" customHeight="1">
      <c r="B95" s="488"/>
      <c r="C95" s="488"/>
      <c r="D95" s="488"/>
      <c r="E95" s="488"/>
      <c r="F95" s="488"/>
      <c r="G95" s="488"/>
      <c r="H95" s="488"/>
      <c r="I95" s="488"/>
      <c r="J95" s="675">
        <f>$J$10</f>
        <v>0</v>
      </c>
      <c r="K95" s="663">
        <f>$K$10</f>
        <v>0</v>
      </c>
      <c r="L95" s="677">
        <f>$L$10</f>
        <v>0</v>
      </c>
      <c r="M95" s="666">
        <f>$M$10</f>
        <v>0</v>
      </c>
      <c r="N95" s="663">
        <f>$N$10</f>
        <v>0</v>
      </c>
      <c r="O95" s="666">
        <f>$O$10</f>
        <v>0</v>
      </c>
      <c r="P95" s="628">
        <f>$P$10</f>
        <v>0</v>
      </c>
      <c r="Q95" s="628">
        <f>$Q$10</f>
        <v>0</v>
      </c>
      <c r="R95" s="628">
        <f>$R$10</f>
        <v>0</v>
      </c>
      <c r="S95" s="628">
        <f>$S$10</f>
        <v>0</v>
      </c>
      <c r="T95" s="663">
        <f>$T$10</f>
        <v>0</v>
      </c>
      <c r="U95" s="666">
        <f>$U$10</f>
        <v>0</v>
      </c>
      <c r="V95" s="628">
        <f>$V$10</f>
        <v>0</v>
      </c>
      <c r="W95" s="663">
        <f>$W$10</f>
        <v>0</v>
      </c>
      <c r="AD95" s="11"/>
      <c r="AE95" s="11"/>
      <c r="AF95" s="11"/>
      <c r="AG95" s="11"/>
      <c r="AH95" s="11"/>
      <c r="AI95" s="11"/>
      <c r="AJ95" s="11"/>
      <c r="AL95" s="496"/>
      <c r="AM95" s="497"/>
      <c r="AN95" s="563"/>
      <c r="AO95" s="563"/>
      <c r="AP95" s="497"/>
      <c r="AQ95" s="497"/>
      <c r="AR95" s="563"/>
      <c r="AS95" s="566"/>
    </row>
    <row r="96" spans="2:45" ht="9.1" customHeight="1">
      <c r="B96" s="488"/>
      <c r="C96" s="488"/>
      <c r="D96" s="488"/>
      <c r="E96" s="488"/>
      <c r="F96" s="488"/>
      <c r="G96" s="488"/>
      <c r="H96" s="488"/>
      <c r="I96" s="488"/>
      <c r="J96" s="676"/>
      <c r="K96" s="664"/>
      <c r="L96" s="678"/>
      <c r="M96" s="667"/>
      <c r="N96" s="664"/>
      <c r="O96" s="667"/>
      <c r="P96" s="629"/>
      <c r="Q96" s="629"/>
      <c r="R96" s="629"/>
      <c r="S96" s="629"/>
      <c r="T96" s="664"/>
      <c r="U96" s="667"/>
      <c r="V96" s="629"/>
      <c r="W96" s="664"/>
      <c r="AD96" s="11"/>
      <c r="AE96" s="11"/>
      <c r="AF96" s="11"/>
      <c r="AG96" s="11"/>
      <c r="AH96" s="11"/>
      <c r="AI96" s="11"/>
      <c r="AJ96" s="11"/>
      <c r="AL96" s="498"/>
      <c r="AM96" s="499"/>
      <c r="AN96" s="564"/>
      <c r="AO96" s="564"/>
      <c r="AP96" s="499"/>
      <c r="AQ96" s="499"/>
      <c r="AR96" s="564"/>
      <c r="AS96" s="567"/>
    </row>
    <row r="97" spans="2:45" ht="6.1" customHeight="1">
      <c r="B97" s="490"/>
      <c r="C97" s="490"/>
      <c r="D97" s="490"/>
      <c r="E97" s="490"/>
      <c r="F97" s="490"/>
      <c r="G97" s="490"/>
      <c r="H97" s="490"/>
      <c r="I97" s="490"/>
      <c r="J97" s="676"/>
      <c r="K97" s="665"/>
      <c r="L97" s="679"/>
      <c r="M97" s="668"/>
      <c r="N97" s="665"/>
      <c r="O97" s="668"/>
      <c r="P97" s="630"/>
      <c r="Q97" s="630"/>
      <c r="R97" s="630"/>
      <c r="S97" s="630"/>
      <c r="T97" s="665"/>
      <c r="U97" s="668"/>
      <c r="V97" s="630"/>
      <c r="W97" s="665"/>
    </row>
    <row r="98" spans="2:45" ht="15" customHeight="1">
      <c r="B98" s="541" t="s">
        <v>43</v>
      </c>
      <c r="C98" s="542"/>
      <c r="D98" s="542"/>
      <c r="E98" s="542"/>
      <c r="F98" s="542"/>
      <c r="G98" s="542"/>
      <c r="H98" s="542"/>
      <c r="I98" s="543"/>
      <c r="J98" s="541" t="s">
        <v>13</v>
      </c>
      <c r="K98" s="542"/>
      <c r="L98" s="542"/>
      <c r="M98" s="542"/>
      <c r="N98" s="550"/>
      <c r="O98" s="553" t="s">
        <v>44</v>
      </c>
      <c r="P98" s="542"/>
      <c r="Q98" s="542"/>
      <c r="R98" s="542"/>
      <c r="S98" s="542"/>
      <c r="T98" s="542"/>
      <c r="U98" s="543"/>
      <c r="V98" s="351" t="s">
        <v>491</v>
      </c>
      <c r="W98" s="352"/>
      <c r="X98" s="352"/>
      <c r="Y98" s="556" t="s">
        <v>492</v>
      </c>
      <c r="Z98" s="556"/>
      <c r="AA98" s="556"/>
      <c r="AB98" s="556"/>
      <c r="AC98" s="556"/>
      <c r="AD98" s="556"/>
      <c r="AE98" s="556"/>
      <c r="AF98" s="556"/>
      <c r="AG98" s="556"/>
      <c r="AH98" s="556"/>
      <c r="AI98" s="352"/>
      <c r="AJ98" s="352"/>
      <c r="AK98" s="353"/>
      <c r="AL98" s="680" t="s">
        <v>493</v>
      </c>
      <c r="AM98" s="680"/>
      <c r="AN98" s="557" t="s">
        <v>494</v>
      </c>
      <c r="AO98" s="557"/>
      <c r="AP98" s="557"/>
      <c r="AQ98" s="557"/>
      <c r="AR98" s="557"/>
      <c r="AS98" s="558"/>
    </row>
    <row r="99" spans="2:45" ht="13.9" customHeight="1">
      <c r="B99" s="544"/>
      <c r="C99" s="545"/>
      <c r="D99" s="545"/>
      <c r="E99" s="545"/>
      <c r="F99" s="545"/>
      <c r="G99" s="545"/>
      <c r="H99" s="545"/>
      <c r="I99" s="546"/>
      <c r="J99" s="544"/>
      <c r="K99" s="545"/>
      <c r="L99" s="545"/>
      <c r="M99" s="545"/>
      <c r="N99" s="551"/>
      <c r="O99" s="554"/>
      <c r="P99" s="545"/>
      <c r="Q99" s="545"/>
      <c r="R99" s="545"/>
      <c r="S99" s="545"/>
      <c r="T99" s="545"/>
      <c r="U99" s="546"/>
      <c r="V99" s="504" t="s">
        <v>14</v>
      </c>
      <c r="W99" s="505"/>
      <c r="X99" s="505"/>
      <c r="Y99" s="506"/>
      <c r="Z99" s="510" t="s">
        <v>23</v>
      </c>
      <c r="AA99" s="511"/>
      <c r="AB99" s="511"/>
      <c r="AC99" s="512"/>
      <c r="AD99" s="516" t="s">
        <v>24</v>
      </c>
      <c r="AE99" s="517"/>
      <c r="AF99" s="517"/>
      <c r="AG99" s="518"/>
      <c r="AH99" s="744" t="s">
        <v>125</v>
      </c>
      <c r="AI99" s="562"/>
      <c r="AJ99" s="562"/>
      <c r="AK99" s="565"/>
      <c r="AL99" s="681" t="s">
        <v>45</v>
      </c>
      <c r="AM99" s="681"/>
      <c r="AN99" s="532" t="s">
        <v>26</v>
      </c>
      <c r="AO99" s="533"/>
      <c r="AP99" s="533"/>
      <c r="AQ99" s="533"/>
      <c r="AR99" s="534"/>
      <c r="AS99" s="535"/>
    </row>
    <row r="100" spans="2:45" ht="13.9" customHeight="1">
      <c r="B100" s="547"/>
      <c r="C100" s="548"/>
      <c r="D100" s="548"/>
      <c r="E100" s="548"/>
      <c r="F100" s="548"/>
      <c r="G100" s="548"/>
      <c r="H100" s="548"/>
      <c r="I100" s="549"/>
      <c r="J100" s="547"/>
      <c r="K100" s="548"/>
      <c r="L100" s="548"/>
      <c r="M100" s="548"/>
      <c r="N100" s="552"/>
      <c r="O100" s="555"/>
      <c r="P100" s="548"/>
      <c r="Q100" s="548"/>
      <c r="R100" s="548"/>
      <c r="S100" s="548"/>
      <c r="T100" s="548"/>
      <c r="U100" s="549"/>
      <c r="V100" s="507"/>
      <c r="W100" s="508"/>
      <c r="X100" s="508"/>
      <c r="Y100" s="509"/>
      <c r="Z100" s="513"/>
      <c r="AA100" s="514"/>
      <c r="AB100" s="514"/>
      <c r="AC100" s="515"/>
      <c r="AD100" s="519"/>
      <c r="AE100" s="520"/>
      <c r="AF100" s="520"/>
      <c r="AG100" s="521"/>
      <c r="AH100" s="745"/>
      <c r="AI100" s="564"/>
      <c r="AJ100" s="564"/>
      <c r="AK100" s="567"/>
      <c r="AL100" s="682"/>
      <c r="AM100" s="682"/>
      <c r="AN100" s="538"/>
      <c r="AO100" s="538"/>
      <c r="AP100" s="538"/>
      <c r="AQ100" s="538"/>
      <c r="AR100" s="538"/>
      <c r="AS100" s="539"/>
    </row>
    <row r="101" spans="2:45" ht="18" customHeight="1">
      <c r="B101" s="737">
        <f>'報告書（事業主控）'!B101</f>
        <v>0</v>
      </c>
      <c r="C101" s="738"/>
      <c r="D101" s="738"/>
      <c r="E101" s="738"/>
      <c r="F101" s="738"/>
      <c r="G101" s="738"/>
      <c r="H101" s="738"/>
      <c r="I101" s="739"/>
      <c r="J101" s="737">
        <f>'報告書（事業主控）'!J101</f>
        <v>0</v>
      </c>
      <c r="K101" s="738"/>
      <c r="L101" s="738"/>
      <c r="M101" s="738"/>
      <c r="N101" s="740"/>
      <c r="O101" s="356">
        <f>'報告書（事業主控）'!O101</f>
        <v>0</v>
      </c>
      <c r="P101" s="357" t="s">
        <v>38</v>
      </c>
      <c r="Q101" s="356">
        <f>'報告書（事業主控）'!Q101</f>
        <v>0</v>
      </c>
      <c r="R101" s="357" t="s">
        <v>39</v>
      </c>
      <c r="S101" s="356">
        <f>'報告書（事業主控）'!S101</f>
        <v>0</v>
      </c>
      <c r="T101" s="590" t="s">
        <v>40</v>
      </c>
      <c r="U101" s="590"/>
      <c r="V101" s="717">
        <f>'報告書（事業主控）'!V101</f>
        <v>0</v>
      </c>
      <c r="W101" s="718"/>
      <c r="X101" s="718"/>
      <c r="Y101" s="358" t="s">
        <v>15</v>
      </c>
      <c r="Z101" s="364"/>
      <c r="AA101" s="365"/>
      <c r="AB101" s="365"/>
      <c r="AC101" s="358" t="s">
        <v>15</v>
      </c>
      <c r="AD101" s="364"/>
      <c r="AE101" s="365"/>
      <c r="AF101" s="365"/>
      <c r="AG101" s="361" t="s">
        <v>15</v>
      </c>
      <c r="AH101" s="746">
        <f>'報告書（事業主控）'!AH101</f>
        <v>0</v>
      </c>
      <c r="AI101" s="747"/>
      <c r="AJ101" s="747"/>
      <c r="AK101" s="748"/>
      <c r="AL101" s="364"/>
      <c r="AM101" s="366"/>
      <c r="AN101" s="714">
        <f>'報告書（事業主控）'!AN101</f>
        <v>0</v>
      </c>
      <c r="AO101" s="715"/>
      <c r="AP101" s="715"/>
      <c r="AQ101" s="715"/>
      <c r="AR101" s="715"/>
      <c r="AS101" s="361" t="s">
        <v>15</v>
      </c>
    </row>
    <row r="102" spans="2:45" ht="18" customHeight="1">
      <c r="B102" s="731"/>
      <c r="C102" s="732"/>
      <c r="D102" s="732"/>
      <c r="E102" s="732"/>
      <c r="F102" s="732"/>
      <c r="G102" s="732"/>
      <c r="H102" s="732"/>
      <c r="I102" s="733"/>
      <c r="J102" s="731"/>
      <c r="K102" s="732"/>
      <c r="L102" s="732"/>
      <c r="M102" s="732"/>
      <c r="N102" s="735"/>
      <c r="O102" s="33">
        <f>'報告書（事業主控）'!O102</f>
        <v>0</v>
      </c>
      <c r="P102" s="316" t="s">
        <v>38</v>
      </c>
      <c r="Q102" s="33">
        <f>'報告書（事業主控）'!Q102</f>
        <v>0</v>
      </c>
      <c r="R102" s="316" t="s">
        <v>39</v>
      </c>
      <c r="S102" s="33">
        <f>'報告書（事業主控）'!S102</f>
        <v>0</v>
      </c>
      <c r="T102" s="736" t="s">
        <v>41</v>
      </c>
      <c r="U102" s="736"/>
      <c r="V102" s="707">
        <f>'報告書（事業主控）'!V102</f>
        <v>0</v>
      </c>
      <c r="W102" s="708"/>
      <c r="X102" s="708"/>
      <c r="Y102" s="708"/>
      <c r="Z102" s="707">
        <f>'報告書（事業主控）'!Z102</f>
        <v>0</v>
      </c>
      <c r="AA102" s="708"/>
      <c r="AB102" s="708"/>
      <c r="AC102" s="708"/>
      <c r="AD102" s="707">
        <f>'報告書（事業主控）'!AD102</f>
        <v>0</v>
      </c>
      <c r="AE102" s="708"/>
      <c r="AF102" s="708"/>
      <c r="AG102" s="710"/>
      <c r="AH102" s="711">
        <f>'報告書（事業主控）'!AH102</f>
        <v>0</v>
      </c>
      <c r="AI102" s="712"/>
      <c r="AJ102" s="712"/>
      <c r="AK102" s="713"/>
      <c r="AL102" s="578">
        <f>'報告書（事業主控）'!AL102</f>
        <v>0</v>
      </c>
      <c r="AM102" s="709"/>
      <c r="AN102" s="707">
        <f>'報告書（事業主控）'!AN102</f>
        <v>0</v>
      </c>
      <c r="AO102" s="708"/>
      <c r="AP102" s="708"/>
      <c r="AQ102" s="708"/>
      <c r="AR102" s="708"/>
      <c r="AS102" s="319"/>
    </row>
    <row r="103" spans="2:45" ht="18" customHeight="1">
      <c r="B103" s="728">
        <f>'報告書（事業主控）'!B103</f>
        <v>0</v>
      </c>
      <c r="C103" s="729"/>
      <c r="D103" s="729"/>
      <c r="E103" s="729"/>
      <c r="F103" s="729"/>
      <c r="G103" s="729"/>
      <c r="H103" s="729"/>
      <c r="I103" s="730"/>
      <c r="J103" s="728">
        <f>'報告書（事業主控）'!J103</f>
        <v>0</v>
      </c>
      <c r="K103" s="729"/>
      <c r="L103" s="729"/>
      <c r="M103" s="729"/>
      <c r="N103" s="734"/>
      <c r="O103" s="32">
        <f>'報告書（事業主控）'!O103</f>
        <v>0</v>
      </c>
      <c r="P103" s="11" t="s">
        <v>38</v>
      </c>
      <c r="Q103" s="32">
        <f>'報告書（事業主控）'!Q103</f>
        <v>0</v>
      </c>
      <c r="R103" s="11" t="s">
        <v>39</v>
      </c>
      <c r="S103" s="32">
        <f>'報告書（事業主控）'!S103</f>
        <v>0</v>
      </c>
      <c r="T103" s="596" t="s">
        <v>40</v>
      </c>
      <c r="U103" s="596"/>
      <c r="V103" s="717">
        <f>'報告書（事業主控）'!V103</f>
        <v>0</v>
      </c>
      <c r="W103" s="718"/>
      <c r="X103" s="718"/>
      <c r="Y103" s="363"/>
      <c r="Z103" s="364"/>
      <c r="AA103" s="365"/>
      <c r="AB103" s="365"/>
      <c r="AC103" s="363"/>
      <c r="AD103" s="364"/>
      <c r="AE103" s="365"/>
      <c r="AF103" s="365"/>
      <c r="AG103" s="363"/>
      <c r="AH103" s="714">
        <f>'報告書（事業主控）'!AH103</f>
        <v>0</v>
      </c>
      <c r="AI103" s="715"/>
      <c r="AJ103" s="715"/>
      <c r="AK103" s="716"/>
      <c r="AL103" s="364"/>
      <c r="AM103" s="366"/>
      <c r="AN103" s="714">
        <f>'報告書（事業主控）'!AN103</f>
        <v>0</v>
      </c>
      <c r="AO103" s="715"/>
      <c r="AP103" s="715"/>
      <c r="AQ103" s="715"/>
      <c r="AR103" s="715"/>
      <c r="AS103" s="367"/>
    </row>
    <row r="104" spans="2:45" ht="18" customHeight="1">
      <c r="B104" s="731"/>
      <c r="C104" s="732"/>
      <c r="D104" s="732"/>
      <c r="E104" s="732"/>
      <c r="F104" s="732"/>
      <c r="G104" s="732"/>
      <c r="H104" s="732"/>
      <c r="I104" s="733"/>
      <c r="J104" s="731"/>
      <c r="K104" s="732"/>
      <c r="L104" s="732"/>
      <c r="M104" s="732"/>
      <c r="N104" s="735"/>
      <c r="O104" s="33">
        <f>'報告書（事業主控）'!O104</f>
        <v>0</v>
      </c>
      <c r="P104" s="316" t="s">
        <v>38</v>
      </c>
      <c r="Q104" s="33">
        <f>'報告書（事業主控）'!Q104</f>
        <v>0</v>
      </c>
      <c r="R104" s="316" t="s">
        <v>39</v>
      </c>
      <c r="S104" s="33">
        <f>'報告書（事業主控）'!S104</f>
        <v>0</v>
      </c>
      <c r="T104" s="736" t="s">
        <v>41</v>
      </c>
      <c r="U104" s="736"/>
      <c r="V104" s="711">
        <f>'報告書（事業主控）'!V104</f>
        <v>0</v>
      </c>
      <c r="W104" s="712"/>
      <c r="X104" s="712"/>
      <c r="Y104" s="712"/>
      <c r="Z104" s="711">
        <f>'報告書（事業主控）'!Z104</f>
        <v>0</v>
      </c>
      <c r="AA104" s="712"/>
      <c r="AB104" s="712"/>
      <c r="AC104" s="712"/>
      <c r="AD104" s="711">
        <f>'報告書（事業主控）'!AD104</f>
        <v>0</v>
      </c>
      <c r="AE104" s="712"/>
      <c r="AF104" s="712"/>
      <c r="AG104" s="712"/>
      <c r="AH104" s="711">
        <f>'報告書（事業主控）'!AH104</f>
        <v>0</v>
      </c>
      <c r="AI104" s="712"/>
      <c r="AJ104" s="712"/>
      <c r="AK104" s="713"/>
      <c r="AL104" s="578">
        <f>'報告書（事業主控）'!AL104</f>
        <v>0</v>
      </c>
      <c r="AM104" s="709"/>
      <c r="AN104" s="707">
        <f>'報告書（事業主控）'!AN104</f>
        <v>0</v>
      </c>
      <c r="AO104" s="708"/>
      <c r="AP104" s="708"/>
      <c r="AQ104" s="708"/>
      <c r="AR104" s="708"/>
      <c r="AS104" s="319"/>
    </row>
    <row r="105" spans="2:45" ht="18" customHeight="1">
      <c r="B105" s="728">
        <f>'報告書（事業主控）'!B105</f>
        <v>0</v>
      </c>
      <c r="C105" s="729"/>
      <c r="D105" s="729"/>
      <c r="E105" s="729"/>
      <c r="F105" s="729"/>
      <c r="G105" s="729"/>
      <c r="H105" s="729"/>
      <c r="I105" s="730"/>
      <c r="J105" s="728">
        <f>'報告書（事業主控）'!J105</f>
        <v>0</v>
      </c>
      <c r="K105" s="729"/>
      <c r="L105" s="729"/>
      <c r="M105" s="729"/>
      <c r="N105" s="734"/>
      <c r="O105" s="32">
        <f>'報告書（事業主控）'!O105</f>
        <v>0</v>
      </c>
      <c r="P105" s="11" t="s">
        <v>38</v>
      </c>
      <c r="Q105" s="32">
        <f>'報告書（事業主控）'!Q105</f>
        <v>0</v>
      </c>
      <c r="R105" s="11" t="s">
        <v>39</v>
      </c>
      <c r="S105" s="32">
        <f>'報告書（事業主控）'!S105</f>
        <v>0</v>
      </c>
      <c r="T105" s="596" t="s">
        <v>40</v>
      </c>
      <c r="U105" s="596"/>
      <c r="V105" s="717">
        <f>'報告書（事業主控）'!V105</f>
        <v>0</v>
      </c>
      <c r="W105" s="718"/>
      <c r="X105" s="718"/>
      <c r="Y105" s="363"/>
      <c r="Z105" s="364"/>
      <c r="AA105" s="365"/>
      <c r="AB105" s="365"/>
      <c r="AC105" s="363"/>
      <c r="AD105" s="364"/>
      <c r="AE105" s="365"/>
      <c r="AF105" s="365"/>
      <c r="AG105" s="363"/>
      <c r="AH105" s="714">
        <f>'報告書（事業主控）'!AH105</f>
        <v>0</v>
      </c>
      <c r="AI105" s="715"/>
      <c r="AJ105" s="715"/>
      <c r="AK105" s="716"/>
      <c r="AL105" s="364"/>
      <c r="AM105" s="366"/>
      <c r="AN105" s="714">
        <f>'報告書（事業主控）'!AN105</f>
        <v>0</v>
      </c>
      <c r="AO105" s="715"/>
      <c r="AP105" s="715"/>
      <c r="AQ105" s="715"/>
      <c r="AR105" s="715"/>
      <c r="AS105" s="367"/>
    </row>
    <row r="106" spans="2:45" ht="18" customHeight="1">
      <c r="B106" s="731"/>
      <c r="C106" s="732"/>
      <c r="D106" s="732"/>
      <c r="E106" s="732"/>
      <c r="F106" s="732"/>
      <c r="G106" s="732"/>
      <c r="H106" s="732"/>
      <c r="I106" s="733"/>
      <c r="J106" s="731"/>
      <c r="K106" s="732"/>
      <c r="L106" s="732"/>
      <c r="M106" s="732"/>
      <c r="N106" s="735"/>
      <c r="O106" s="33">
        <f>'報告書（事業主控）'!O106</f>
        <v>0</v>
      </c>
      <c r="P106" s="316" t="s">
        <v>38</v>
      </c>
      <c r="Q106" s="33">
        <f>'報告書（事業主控）'!Q106</f>
        <v>0</v>
      </c>
      <c r="R106" s="316" t="s">
        <v>39</v>
      </c>
      <c r="S106" s="33">
        <f>'報告書（事業主控）'!S106</f>
        <v>0</v>
      </c>
      <c r="T106" s="736" t="s">
        <v>41</v>
      </c>
      <c r="U106" s="736"/>
      <c r="V106" s="711">
        <f>'報告書（事業主控）'!V106</f>
        <v>0</v>
      </c>
      <c r="W106" s="712"/>
      <c r="X106" s="712"/>
      <c r="Y106" s="712"/>
      <c r="Z106" s="711">
        <f>'報告書（事業主控）'!Z106</f>
        <v>0</v>
      </c>
      <c r="AA106" s="712"/>
      <c r="AB106" s="712"/>
      <c r="AC106" s="712"/>
      <c r="AD106" s="711">
        <f>'報告書（事業主控）'!AD106</f>
        <v>0</v>
      </c>
      <c r="AE106" s="712"/>
      <c r="AF106" s="712"/>
      <c r="AG106" s="712"/>
      <c r="AH106" s="711">
        <f>'報告書（事業主控）'!AH106</f>
        <v>0</v>
      </c>
      <c r="AI106" s="712"/>
      <c r="AJ106" s="712"/>
      <c r="AK106" s="713"/>
      <c r="AL106" s="578">
        <f>'報告書（事業主控）'!AL106</f>
        <v>0</v>
      </c>
      <c r="AM106" s="709"/>
      <c r="AN106" s="707">
        <f>'報告書（事業主控）'!AN106</f>
        <v>0</v>
      </c>
      <c r="AO106" s="708"/>
      <c r="AP106" s="708"/>
      <c r="AQ106" s="708"/>
      <c r="AR106" s="708"/>
      <c r="AS106" s="319"/>
    </row>
    <row r="107" spans="2:45" ht="18" customHeight="1">
      <c r="B107" s="728">
        <f>'報告書（事業主控）'!B107</f>
        <v>0</v>
      </c>
      <c r="C107" s="729"/>
      <c r="D107" s="729"/>
      <c r="E107" s="729"/>
      <c r="F107" s="729"/>
      <c r="G107" s="729"/>
      <c r="H107" s="729"/>
      <c r="I107" s="730"/>
      <c r="J107" s="728">
        <f>'報告書（事業主控）'!J107</f>
        <v>0</v>
      </c>
      <c r="K107" s="729"/>
      <c r="L107" s="729"/>
      <c r="M107" s="729"/>
      <c r="N107" s="734"/>
      <c r="O107" s="32">
        <f>'報告書（事業主控）'!O107</f>
        <v>0</v>
      </c>
      <c r="P107" s="11" t="s">
        <v>38</v>
      </c>
      <c r="Q107" s="32">
        <f>'報告書（事業主控）'!Q107</f>
        <v>0</v>
      </c>
      <c r="R107" s="11" t="s">
        <v>39</v>
      </c>
      <c r="S107" s="32">
        <f>'報告書（事業主控）'!S107</f>
        <v>0</v>
      </c>
      <c r="T107" s="596" t="s">
        <v>40</v>
      </c>
      <c r="U107" s="596"/>
      <c r="V107" s="717">
        <f>'報告書（事業主控）'!V107</f>
        <v>0</v>
      </c>
      <c r="W107" s="718"/>
      <c r="X107" s="718"/>
      <c r="Y107" s="363"/>
      <c r="Z107" s="364"/>
      <c r="AA107" s="365"/>
      <c r="AB107" s="365"/>
      <c r="AC107" s="363"/>
      <c r="AD107" s="364"/>
      <c r="AE107" s="365"/>
      <c r="AF107" s="365"/>
      <c r="AG107" s="363"/>
      <c r="AH107" s="714">
        <f>'報告書（事業主控）'!AH107</f>
        <v>0</v>
      </c>
      <c r="AI107" s="715"/>
      <c r="AJ107" s="715"/>
      <c r="AK107" s="716"/>
      <c r="AL107" s="364"/>
      <c r="AM107" s="366"/>
      <c r="AN107" s="714">
        <f>'報告書（事業主控）'!AN107</f>
        <v>0</v>
      </c>
      <c r="AO107" s="715"/>
      <c r="AP107" s="715"/>
      <c r="AQ107" s="715"/>
      <c r="AR107" s="715"/>
      <c r="AS107" s="367"/>
    </row>
    <row r="108" spans="2:45" ht="18" customHeight="1">
      <c r="B108" s="731"/>
      <c r="C108" s="732"/>
      <c r="D108" s="732"/>
      <c r="E108" s="732"/>
      <c r="F108" s="732"/>
      <c r="G108" s="732"/>
      <c r="H108" s="732"/>
      <c r="I108" s="733"/>
      <c r="J108" s="731"/>
      <c r="K108" s="732"/>
      <c r="L108" s="732"/>
      <c r="M108" s="732"/>
      <c r="N108" s="735"/>
      <c r="O108" s="33">
        <f>'報告書（事業主控）'!O108</f>
        <v>0</v>
      </c>
      <c r="P108" s="316" t="s">
        <v>38</v>
      </c>
      <c r="Q108" s="33">
        <f>'報告書（事業主控）'!Q108</f>
        <v>0</v>
      </c>
      <c r="R108" s="316" t="s">
        <v>39</v>
      </c>
      <c r="S108" s="33">
        <f>'報告書（事業主控）'!S108</f>
        <v>0</v>
      </c>
      <c r="T108" s="736" t="s">
        <v>41</v>
      </c>
      <c r="U108" s="736"/>
      <c r="V108" s="711">
        <f>'報告書（事業主控）'!V108</f>
        <v>0</v>
      </c>
      <c r="W108" s="712"/>
      <c r="X108" s="712"/>
      <c r="Y108" s="712"/>
      <c r="Z108" s="711">
        <f>'報告書（事業主控）'!Z108</f>
        <v>0</v>
      </c>
      <c r="AA108" s="712"/>
      <c r="AB108" s="712"/>
      <c r="AC108" s="712"/>
      <c r="AD108" s="711">
        <f>'報告書（事業主控）'!AD108</f>
        <v>0</v>
      </c>
      <c r="AE108" s="712"/>
      <c r="AF108" s="712"/>
      <c r="AG108" s="712"/>
      <c r="AH108" s="711">
        <f>'報告書（事業主控）'!AH108</f>
        <v>0</v>
      </c>
      <c r="AI108" s="712"/>
      <c r="AJ108" s="712"/>
      <c r="AK108" s="713"/>
      <c r="AL108" s="578">
        <f>'報告書（事業主控）'!AL108</f>
        <v>0</v>
      </c>
      <c r="AM108" s="709"/>
      <c r="AN108" s="707">
        <f>'報告書（事業主控）'!AN108</f>
        <v>0</v>
      </c>
      <c r="AO108" s="708"/>
      <c r="AP108" s="708"/>
      <c r="AQ108" s="708"/>
      <c r="AR108" s="708"/>
      <c r="AS108" s="319"/>
    </row>
    <row r="109" spans="2:45" ht="18" customHeight="1">
      <c r="B109" s="728">
        <f>'報告書（事業主控）'!B109</f>
        <v>0</v>
      </c>
      <c r="C109" s="729"/>
      <c r="D109" s="729"/>
      <c r="E109" s="729"/>
      <c r="F109" s="729"/>
      <c r="G109" s="729"/>
      <c r="H109" s="729"/>
      <c r="I109" s="730"/>
      <c r="J109" s="728">
        <f>'報告書（事業主控）'!J109</f>
        <v>0</v>
      </c>
      <c r="K109" s="729"/>
      <c r="L109" s="729"/>
      <c r="M109" s="729"/>
      <c r="N109" s="734"/>
      <c r="O109" s="32">
        <f>'報告書（事業主控）'!O109</f>
        <v>0</v>
      </c>
      <c r="P109" s="11" t="s">
        <v>38</v>
      </c>
      <c r="Q109" s="32">
        <f>'報告書（事業主控）'!Q109</f>
        <v>0</v>
      </c>
      <c r="R109" s="11" t="s">
        <v>39</v>
      </c>
      <c r="S109" s="32">
        <f>'報告書（事業主控）'!S109</f>
        <v>0</v>
      </c>
      <c r="T109" s="596" t="s">
        <v>40</v>
      </c>
      <c r="U109" s="596"/>
      <c r="V109" s="717">
        <f>'報告書（事業主控）'!V109</f>
        <v>0</v>
      </c>
      <c r="W109" s="718"/>
      <c r="X109" s="718"/>
      <c r="Y109" s="363"/>
      <c r="Z109" s="364"/>
      <c r="AA109" s="365"/>
      <c r="AB109" s="365"/>
      <c r="AC109" s="363"/>
      <c r="AD109" s="364"/>
      <c r="AE109" s="365"/>
      <c r="AF109" s="365"/>
      <c r="AG109" s="363"/>
      <c r="AH109" s="714">
        <f>'報告書（事業主控）'!AH109</f>
        <v>0</v>
      </c>
      <c r="AI109" s="715"/>
      <c r="AJ109" s="715"/>
      <c r="AK109" s="716"/>
      <c r="AL109" s="364"/>
      <c r="AM109" s="366"/>
      <c r="AN109" s="714">
        <f>'報告書（事業主控）'!AN109</f>
        <v>0</v>
      </c>
      <c r="AO109" s="715"/>
      <c r="AP109" s="715"/>
      <c r="AQ109" s="715"/>
      <c r="AR109" s="715"/>
      <c r="AS109" s="367"/>
    </row>
    <row r="110" spans="2:45" ht="18" customHeight="1">
      <c r="B110" s="731"/>
      <c r="C110" s="732"/>
      <c r="D110" s="732"/>
      <c r="E110" s="732"/>
      <c r="F110" s="732"/>
      <c r="G110" s="732"/>
      <c r="H110" s="732"/>
      <c r="I110" s="733"/>
      <c r="J110" s="731"/>
      <c r="K110" s="732"/>
      <c r="L110" s="732"/>
      <c r="M110" s="732"/>
      <c r="N110" s="735"/>
      <c r="O110" s="33">
        <f>'報告書（事業主控）'!O110</f>
        <v>0</v>
      </c>
      <c r="P110" s="316" t="s">
        <v>38</v>
      </c>
      <c r="Q110" s="33">
        <f>'報告書（事業主控）'!Q110</f>
        <v>0</v>
      </c>
      <c r="R110" s="316" t="s">
        <v>39</v>
      </c>
      <c r="S110" s="33">
        <f>'報告書（事業主控）'!S110</f>
        <v>0</v>
      </c>
      <c r="T110" s="736" t="s">
        <v>41</v>
      </c>
      <c r="U110" s="736"/>
      <c r="V110" s="711">
        <f>'報告書（事業主控）'!V110</f>
        <v>0</v>
      </c>
      <c r="W110" s="712"/>
      <c r="X110" s="712"/>
      <c r="Y110" s="712"/>
      <c r="Z110" s="711">
        <f>'報告書（事業主控）'!Z110</f>
        <v>0</v>
      </c>
      <c r="AA110" s="712"/>
      <c r="AB110" s="712"/>
      <c r="AC110" s="712"/>
      <c r="AD110" s="711">
        <f>'報告書（事業主控）'!AD110</f>
        <v>0</v>
      </c>
      <c r="AE110" s="712"/>
      <c r="AF110" s="712"/>
      <c r="AG110" s="712"/>
      <c r="AH110" s="711">
        <f>'報告書（事業主控）'!AH110</f>
        <v>0</v>
      </c>
      <c r="AI110" s="712"/>
      <c r="AJ110" s="712"/>
      <c r="AK110" s="713"/>
      <c r="AL110" s="578">
        <f>'報告書（事業主控）'!AL110</f>
        <v>0</v>
      </c>
      <c r="AM110" s="709"/>
      <c r="AN110" s="707">
        <f>'報告書（事業主控）'!AN110</f>
        <v>0</v>
      </c>
      <c r="AO110" s="708"/>
      <c r="AP110" s="708"/>
      <c r="AQ110" s="708"/>
      <c r="AR110" s="708"/>
      <c r="AS110" s="319"/>
    </row>
    <row r="111" spans="2:45" ht="18" customHeight="1">
      <c r="B111" s="728">
        <f>'報告書（事業主控）'!B111</f>
        <v>0</v>
      </c>
      <c r="C111" s="729"/>
      <c r="D111" s="729"/>
      <c r="E111" s="729"/>
      <c r="F111" s="729"/>
      <c r="G111" s="729"/>
      <c r="H111" s="729"/>
      <c r="I111" s="730"/>
      <c r="J111" s="728">
        <f>'報告書（事業主控）'!J111</f>
        <v>0</v>
      </c>
      <c r="K111" s="729"/>
      <c r="L111" s="729"/>
      <c r="M111" s="729"/>
      <c r="N111" s="734"/>
      <c r="O111" s="32">
        <f>'報告書（事業主控）'!O111</f>
        <v>0</v>
      </c>
      <c r="P111" s="11" t="s">
        <v>38</v>
      </c>
      <c r="Q111" s="32">
        <f>'報告書（事業主控）'!Q111</f>
        <v>0</v>
      </c>
      <c r="R111" s="11" t="s">
        <v>39</v>
      </c>
      <c r="S111" s="32">
        <f>'報告書（事業主控）'!S111</f>
        <v>0</v>
      </c>
      <c r="T111" s="596" t="s">
        <v>40</v>
      </c>
      <c r="U111" s="596"/>
      <c r="V111" s="717">
        <f>'報告書（事業主控）'!V111</f>
        <v>0</v>
      </c>
      <c r="W111" s="718"/>
      <c r="X111" s="718"/>
      <c r="Y111" s="363"/>
      <c r="Z111" s="364"/>
      <c r="AA111" s="365"/>
      <c r="AB111" s="365"/>
      <c r="AC111" s="363"/>
      <c r="AD111" s="364"/>
      <c r="AE111" s="365"/>
      <c r="AF111" s="365"/>
      <c r="AG111" s="363"/>
      <c r="AH111" s="714">
        <f>'報告書（事業主控）'!AH111</f>
        <v>0</v>
      </c>
      <c r="AI111" s="715"/>
      <c r="AJ111" s="715"/>
      <c r="AK111" s="716"/>
      <c r="AL111" s="364"/>
      <c r="AM111" s="366"/>
      <c r="AN111" s="714">
        <f>'報告書（事業主控）'!AN111</f>
        <v>0</v>
      </c>
      <c r="AO111" s="715"/>
      <c r="AP111" s="715"/>
      <c r="AQ111" s="715"/>
      <c r="AR111" s="715"/>
      <c r="AS111" s="367"/>
    </row>
    <row r="112" spans="2:45" ht="18" customHeight="1">
      <c r="B112" s="731"/>
      <c r="C112" s="732"/>
      <c r="D112" s="732"/>
      <c r="E112" s="732"/>
      <c r="F112" s="732"/>
      <c r="G112" s="732"/>
      <c r="H112" s="732"/>
      <c r="I112" s="733"/>
      <c r="J112" s="731"/>
      <c r="K112" s="732"/>
      <c r="L112" s="732"/>
      <c r="M112" s="732"/>
      <c r="N112" s="735"/>
      <c r="O112" s="33">
        <f>'報告書（事業主控）'!O112</f>
        <v>0</v>
      </c>
      <c r="P112" s="316" t="s">
        <v>38</v>
      </c>
      <c r="Q112" s="33">
        <f>'報告書（事業主控）'!Q112</f>
        <v>0</v>
      </c>
      <c r="R112" s="316" t="s">
        <v>39</v>
      </c>
      <c r="S112" s="33">
        <f>'報告書（事業主控）'!S112</f>
        <v>0</v>
      </c>
      <c r="T112" s="736" t="s">
        <v>41</v>
      </c>
      <c r="U112" s="736"/>
      <c r="V112" s="711">
        <f>'報告書（事業主控）'!V112</f>
        <v>0</v>
      </c>
      <c r="W112" s="712"/>
      <c r="X112" s="712"/>
      <c r="Y112" s="712"/>
      <c r="Z112" s="711">
        <f>'報告書（事業主控）'!Z112</f>
        <v>0</v>
      </c>
      <c r="AA112" s="712"/>
      <c r="AB112" s="712"/>
      <c r="AC112" s="712"/>
      <c r="AD112" s="711">
        <f>'報告書（事業主控）'!AD112</f>
        <v>0</v>
      </c>
      <c r="AE112" s="712"/>
      <c r="AF112" s="712"/>
      <c r="AG112" s="712"/>
      <c r="AH112" s="711">
        <f>'報告書（事業主控）'!AH112</f>
        <v>0</v>
      </c>
      <c r="AI112" s="712"/>
      <c r="AJ112" s="712"/>
      <c r="AK112" s="713"/>
      <c r="AL112" s="578">
        <f>'報告書（事業主控）'!AL112</f>
        <v>0</v>
      </c>
      <c r="AM112" s="709"/>
      <c r="AN112" s="707">
        <f>'報告書（事業主控）'!AN112</f>
        <v>0</v>
      </c>
      <c r="AO112" s="708"/>
      <c r="AP112" s="708"/>
      <c r="AQ112" s="708"/>
      <c r="AR112" s="708"/>
      <c r="AS112" s="319"/>
    </row>
    <row r="113" spans="2:45" ht="18" customHeight="1">
      <c r="B113" s="728">
        <f>'報告書（事業主控）'!B113</f>
        <v>0</v>
      </c>
      <c r="C113" s="729"/>
      <c r="D113" s="729"/>
      <c r="E113" s="729"/>
      <c r="F113" s="729"/>
      <c r="G113" s="729"/>
      <c r="H113" s="729"/>
      <c r="I113" s="730"/>
      <c r="J113" s="728">
        <f>'報告書（事業主控）'!J113</f>
        <v>0</v>
      </c>
      <c r="K113" s="729"/>
      <c r="L113" s="729"/>
      <c r="M113" s="729"/>
      <c r="N113" s="734"/>
      <c r="O113" s="32">
        <f>'報告書（事業主控）'!O113</f>
        <v>0</v>
      </c>
      <c r="P113" s="11" t="s">
        <v>38</v>
      </c>
      <c r="Q113" s="32">
        <f>'報告書（事業主控）'!Q113</f>
        <v>0</v>
      </c>
      <c r="R113" s="11" t="s">
        <v>39</v>
      </c>
      <c r="S113" s="32">
        <f>'報告書（事業主控）'!S113</f>
        <v>0</v>
      </c>
      <c r="T113" s="596" t="s">
        <v>40</v>
      </c>
      <c r="U113" s="596"/>
      <c r="V113" s="717">
        <f>'報告書（事業主控）'!V113</f>
        <v>0</v>
      </c>
      <c r="W113" s="718"/>
      <c r="X113" s="718"/>
      <c r="Y113" s="363"/>
      <c r="Z113" s="364"/>
      <c r="AA113" s="365"/>
      <c r="AB113" s="365"/>
      <c r="AC113" s="363"/>
      <c r="AD113" s="364"/>
      <c r="AE113" s="365"/>
      <c r="AF113" s="365"/>
      <c r="AG113" s="363"/>
      <c r="AH113" s="714">
        <f>'報告書（事業主控）'!AH113</f>
        <v>0</v>
      </c>
      <c r="AI113" s="715"/>
      <c r="AJ113" s="715"/>
      <c r="AK113" s="716"/>
      <c r="AL113" s="364"/>
      <c r="AM113" s="366"/>
      <c r="AN113" s="714">
        <f>'報告書（事業主控）'!AN113</f>
        <v>0</v>
      </c>
      <c r="AO113" s="715"/>
      <c r="AP113" s="715"/>
      <c r="AQ113" s="715"/>
      <c r="AR113" s="715"/>
      <c r="AS113" s="367"/>
    </row>
    <row r="114" spans="2:45" ht="18" customHeight="1">
      <c r="B114" s="731"/>
      <c r="C114" s="732"/>
      <c r="D114" s="732"/>
      <c r="E114" s="732"/>
      <c r="F114" s="732"/>
      <c r="G114" s="732"/>
      <c r="H114" s="732"/>
      <c r="I114" s="733"/>
      <c r="J114" s="731"/>
      <c r="K114" s="732"/>
      <c r="L114" s="732"/>
      <c r="M114" s="732"/>
      <c r="N114" s="735"/>
      <c r="O114" s="33">
        <f>'報告書（事業主控）'!O114</f>
        <v>0</v>
      </c>
      <c r="P114" s="316" t="s">
        <v>38</v>
      </c>
      <c r="Q114" s="33">
        <f>'報告書（事業主控）'!Q114</f>
        <v>0</v>
      </c>
      <c r="R114" s="316" t="s">
        <v>39</v>
      </c>
      <c r="S114" s="33">
        <f>'報告書（事業主控）'!S114</f>
        <v>0</v>
      </c>
      <c r="T114" s="736" t="s">
        <v>41</v>
      </c>
      <c r="U114" s="736"/>
      <c r="V114" s="711">
        <f>'報告書（事業主控）'!V114</f>
        <v>0</v>
      </c>
      <c r="W114" s="712"/>
      <c r="X114" s="712"/>
      <c r="Y114" s="712"/>
      <c r="Z114" s="711">
        <f>'報告書（事業主控）'!Z114</f>
        <v>0</v>
      </c>
      <c r="AA114" s="712"/>
      <c r="AB114" s="712"/>
      <c r="AC114" s="712"/>
      <c r="AD114" s="711">
        <f>'報告書（事業主控）'!AD114</f>
        <v>0</v>
      </c>
      <c r="AE114" s="712"/>
      <c r="AF114" s="712"/>
      <c r="AG114" s="712"/>
      <c r="AH114" s="711">
        <f>'報告書（事業主控）'!AH114</f>
        <v>0</v>
      </c>
      <c r="AI114" s="712"/>
      <c r="AJ114" s="712"/>
      <c r="AK114" s="713"/>
      <c r="AL114" s="578">
        <f>'報告書（事業主控）'!AL114</f>
        <v>0</v>
      </c>
      <c r="AM114" s="709"/>
      <c r="AN114" s="707">
        <f>'報告書（事業主控）'!AN114</f>
        <v>0</v>
      </c>
      <c r="AO114" s="708"/>
      <c r="AP114" s="708"/>
      <c r="AQ114" s="708"/>
      <c r="AR114" s="708"/>
      <c r="AS114" s="319"/>
    </row>
    <row r="115" spans="2:45" ht="18" customHeight="1">
      <c r="B115" s="728">
        <f>'報告書（事業主控）'!B115</f>
        <v>0</v>
      </c>
      <c r="C115" s="729"/>
      <c r="D115" s="729"/>
      <c r="E115" s="729"/>
      <c r="F115" s="729"/>
      <c r="G115" s="729"/>
      <c r="H115" s="729"/>
      <c r="I115" s="730"/>
      <c r="J115" s="728">
        <f>'報告書（事業主控）'!J115</f>
        <v>0</v>
      </c>
      <c r="K115" s="729"/>
      <c r="L115" s="729"/>
      <c r="M115" s="729"/>
      <c r="N115" s="734"/>
      <c r="O115" s="32">
        <f>'報告書（事業主控）'!O115</f>
        <v>0</v>
      </c>
      <c r="P115" s="11" t="s">
        <v>38</v>
      </c>
      <c r="Q115" s="32">
        <f>'報告書（事業主控）'!Q115</f>
        <v>0</v>
      </c>
      <c r="R115" s="11" t="s">
        <v>39</v>
      </c>
      <c r="S115" s="32">
        <f>'報告書（事業主控）'!S115</f>
        <v>0</v>
      </c>
      <c r="T115" s="596" t="s">
        <v>40</v>
      </c>
      <c r="U115" s="596"/>
      <c r="V115" s="717">
        <f>'報告書（事業主控）'!V115</f>
        <v>0</v>
      </c>
      <c r="W115" s="718"/>
      <c r="X115" s="718"/>
      <c r="Y115" s="363"/>
      <c r="Z115" s="364"/>
      <c r="AA115" s="365"/>
      <c r="AB115" s="365"/>
      <c r="AC115" s="363"/>
      <c r="AD115" s="364"/>
      <c r="AE115" s="365"/>
      <c r="AF115" s="365"/>
      <c r="AG115" s="363"/>
      <c r="AH115" s="714">
        <f>'報告書（事業主控）'!AH115</f>
        <v>0</v>
      </c>
      <c r="AI115" s="715"/>
      <c r="AJ115" s="715"/>
      <c r="AK115" s="716"/>
      <c r="AL115" s="364"/>
      <c r="AM115" s="366"/>
      <c r="AN115" s="714">
        <f>'報告書（事業主控）'!AN115</f>
        <v>0</v>
      </c>
      <c r="AO115" s="715"/>
      <c r="AP115" s="715"/>
      <c r="AQ115" s="715"/>
      <c r="AR115" s="715"/>
      <c r="AS115" s="367"/>
    </row>
    <row r="116" spans="2:45" ht="18" customHeight="1">
      <c r="B116" s="731"/>
      <c r="C116" s="732"/>
      <c r="D116" s="732"/>
      <c r="E116" s="732"/>
      <c r="F116" s="732"/>
      <c r="G116" s="732"/>
      <c r="H116" s="732"/>
      <c r="I116" s="733"/>
      <c r="J116" s="731"/>
      <c r="K116" s="732"/>
      <c r="L116" s="732"/>
      <c r="M116" s="732"/>
      <c r="N116" s="735"/>
      <c r="O116" s="33">
        <f>'報告書（事業主控）'!O116</f>
        <v>0</v>
      </c>
      <c r="P116" s="316" t="s">
        <v>38</v>
      </c>
      <c r="Q116" s="33">
        <f>'報告書（事業主控）'!Q116</f>
        <v>0</v>
      </c>
      <c r="R116" s="316" t="s">
        <v>39</v>
      </c>
      <c r="S116" s="33">
        <f>'報告書（事業主控）'!S116</f>
        <v>0</v>
      </c>
      <c r="T116" s="736" t="s">
        <v>41</v>
      </c>
      <c r="U116" s="736"/>
      <c r="V116" s="711">
        <f>'報告書（事業主控）'!V116</f>
        <v>0</v>
      </c>
      <c r="W116" s="712"/>
      <c r="X116" s="712"/>
      <c r="Y116" s="712"/>
      <c r="Z116" s="711">
        <f>'報告書（事業主控）'!Z116</f>
        <v>0</v>
      </c>
      <c r="AA116" s="712"/>
      <c r="AB116" s="712"/>
      <c r="AC116" s="712"/>
      <c r="AD116" s="711">
        <f>'報告書（事業主控）'!AD116</f>
        <v>0</v>
      </c>
      <c r="AE116" s="712"/>
      <c r="AF116" s="712"/>
      <c r="AG116" s="712"/>
      <c r="AH116" s="711">
        <f>'報告書（事業主控）'!AH116</f>
        <v>0</v>
      </c>
      <c r="AI116" s="712"/>
      <c r="AJ116" s="712"/>
      <c r="AK116" s="713"/>
      <c r="AL116" s="578">
        <f>'報告書（事業主控）'!AL116</f>
        <v>0</v>
      </c>
      <c r="AM116" s="709"/>
      <c r="AN116" s="707">
        <f>'報告書（事業主控）'!AN116</f>
        <v>0</v>
      </c>
      <c r="AO116" s="708"/>
      <c r="AP116" s="708"/>
      <c r="AQ116" s="708"/>
      <c r="AR116" s="708"/>
      <c r="AS116" s="319"/>
    </row>
    <row r="117" spans="2:45" ht="18" customHeight="1">
      <c r="B117" s="728">
        <f>'報告書（事業主控）'!B117</f>
        <v>0</v>
      </c>
      <c r="C117" s="729"/>
      <c r="D117" s="729"/>
      <c r="E117" s="729"/>
      <c r="F117" s="729"/>
      <c r="G117" s="729"/>
      <c r="H117" s="729"/>
      <c r="I117" s="730"/>
      <c r="J117" s="728">
        <f>'報告書（事業主控）'!J117</f>
        <v>0</v>
      </c>
      <c r="K117" s="729"/>
      <c r="L117" s="729"/>
      <c r="M117" s="729"/>
      <c r="N117" s="734"/>
      <c r="O117" s="32">
        <f>'報告書（事業主控）'!O117</f>
        <v>0</v>
      </c>
      <c r="P117" s="11" t="s">
        <v>38</v>
      </c>
      <c r="Q117" s="32">
        <f>'報告書（事業主控）'!Q117</f>
        <v>0</v>
      </c>
      <c r="R117" s="11" t="s">
        <v>39</v>
      </c>
      <c r="S117" s="32">
        <f>'報告書（事業主控）'!S117</f>
        <v>0</v>
      </c>
      <c r="T117" s="596" t="s">
        <v>40</v>
      </c>
      <c r="U117" s="596"/>
      <c r="V117" s="717">
        <f>'報告書（事業主控）'!V117</f>
        <v>0</v>
      </c>
      <c r="W117" s="718"/>
      <c r="X117" s="718"/>
      <c r="Y117" s="363"/>
      <c r="Z117" s="364"/>
      <c r="AA117" s="365"/>
      <c r="AB117" s="365"/>
      <c r="AC117" s="363"/>
      <c r="AD117" s="364"/>
      <c r="AE117" s="365"/>
      <c r="AF117" s="365"/>
      <c r="AG117" s="363"/>
      <c r="AH117" s="714">
        <f>'報告書（事業主控）'!AH117</f>
        <v>0</v>
      </c>
      <c r="AI117" s="715"/>
      <c r="AJ117" s="715"/>
      <c r="AK117" s="716"/>
      <c r="AL117" s="364"/>
      <c r="AM117" s="366"/>
      <c r="AN117" s="714">
        <f>'報告書（事業主控）'!AN117</f>
        <v>0</v>
      </c>
      <c r="AO117" s="715"/>
      <c r="AP117" s="715"/>
      <c r="AQ117" s="715"/>
      <c r="AR117" s="715"/>
      <c r="AS117" s="367"/>
    </row>
    <row r="118" spans="2:45" ht="18" customHeight="1">
      <c r="B118" s="731"/>
      <c r="C118" s="732"/>
      <c r="D118" s="732"/>
      <c r="E118" s="732"/>
      <c r="F118" s="732"/>
      <c r="G118" s="732"/>
      <c r="H118" s="732"/>
      <c r="I118" s="733"/>
      <c r="J118" s="731"/>
      <c r="K118" s="732"/>
      <c r="L118" s="732"/>
      <c r="M118" s="732"/>
      <c r="N118" s="735"/>
      <c r="O118" s="33">
        <f>'報告書（事業主控）'!O118</f>
        <v>0</v>
      </c>
      <c r="P118" s="316" t="s">
        <v>38</v>
      </c>
      <c r="Q118" s="33">
        <f>'報告書（事業主控）'!Q118</f>
        <v>0</v>
      </c>
      <c r="R118" s="316" t="s">
        <v>39</v>
      </c>
      <c r="S118" s="33">
        <f>'報告書（事業主控）'!S118</f>
        <v>0</v>
      </c>
      <c r="T118" s="736" t="s">
        <v>41</v>
      </c>
      <c r="U118" s="736"/>
      <c r="V118" s="711">
        <f>'報告書（事業主控）'!V118</f>
        <v>0</v>
      </c>
      <c r="W118" s="712"/>
      <c r="X118" s="712"/>
      <c r="Y118" s="712"/>
      <c r="Z118" s="711">
        <f>'報告書（事業主控）'!Z118</f>
        <v>0</v>
      </c>
      <c r="AA118" s="712"/>
      <c r="AB118" s="712"/>
      <c r="AC118" s="712"/>
      <c r="AD118" s="711">
        <f>'報告書（事業主控）'!AD118</f>
        <v>0</v>
      </c>
      <c r="AE118" s="712"/>
      <c r="AF118" s="712"/>
      <c r="AG118" s="712"/>
      <c r="AH118" s="711">
        <f>'報告書（事業主控）'!AH118</f>
        <v>0</v>
      </c>
      <c r="AI118" s="712"/>
      <c r="AJ118" s="712"/>
      <c r="AK118" s="713"/>
      <c r="AL118" s="578">
        <f>'報告書（事業主控）'!AL118</f>
        <v>0</v>
      </c>
      <c r="AM118" s="709"/>
      <c r="AN118" s="707">
        <f>'報告書（事業主控）'!AN118</f>
        <v>0</v>
      </c>
      <c r="AO118" s="708"/>
      <c r="AP118" s="708"/>
      <c r="AQ118" s="708"/>
      <c r="AR118" s="708"/>
      <c r="AS118" s="319"/>
    </row>
    <row r="119" spans="2:45" ht="18" customHeight="1">
      <c r="B119" s="491" t="s">
        <v>477</v>
      </c>
      <c r="C119" s="602"/>
      <c r="D119" s="602"/>
      <c r="E119" s="603"/>
      <c r="F119" s="719">
        <f>'報告書（事業主控）'!F119</f>
        <v>0</v>
      </c>
      <c r="G119" s="720"/>
      <c r="H119" s="720"/>
      <c r="I119" s="720"/>
      <c r="J119" s="720"/>
      <c r="K119" s="720"/>
      <c r="L119" s="720"/>
      <c r="M119" s="720"/>
      <c r="N119" s="721"/>
      <c r="O119" s="491" t="s">
        <v>478</v>
      </c>
      <c r="P119" s="602"/>
      <c r="Q119" s="602"/>
      <c r="R119" s="602"/>
      <c r="S119" s="602"/>
      <c r="T119" s="602"/>
      <c r="U119" s="603"/>
      <c r="V119" s="714">
        <f>'報告書（事業主控）'!V119</f>
        <v>0</v>
      </c>
      <c r="W119" s="715"/>
      <c r="X119" s="715"/>
      <c r="Y119" s="716"/>
      <c r="Z119" s="364"/>
      <c r="AA119" s="365"/>
      <c r="AB119" s="365"/>
      <c r="AC119" s="363"/>
      <c r="AD119" s="364"/>
      <c r="AE119" s="365"/>
      <c r="AF119" s="365"/>
      <c r="AG119" s="363"/>
      <c r="AH119" s="714">
        <f>'報告書（事業主控）'!AH119</f>
        <v>0</v>
      </c>
      <c r="AI119" s="715"/>
      <c r="AJ119" s="715"/>
      <c r="AK119" s="716"/>
      <c r="AL119" s="364"/>
      <c r="AM119" s="366"/>
      <c r="AN119" s="714">
        <f>'報告書（事業主控）'!AN119</f>
        <v>0</v>
      </c>
      <c r="AO119" s="715"/>
      <c r="AP119" s="715"/>
      <c r="AQ119" s="715"/>
      <c r="AR119" s="715"/>
      <c r="AS119" s="367"/>
    </row>
    <row r="120" spans="2:45" ht="18" customHeight="1">
      <c r="B120" s="604"/>
      <c r="C120" s="605"/>
      <c r="D120" s="605"/>
      <c r="E120" s="606"/>
      <c r="F120" s="722"/>
      <c r="G120" s="723"/>
      <c r="H120" s="723"/>
      <c r="I120" s="723"/>
      <c r="J120" s="723"/>
      <c r="K120" s="723"/>
      <c r="L120" s="723"/>
      <c r="M120" s="723"/>
      <c r="N120" s="724"/>
      <c r="O120" s="604"/>
      <c r="P120" s="605"/>
      <c r="Q120" s="605"/>
      <c r="R120" s="605"/>
      <c r="S120" s="605"/>
      <c r="T120" s="605"/>
      <c r="U120" s="606"/>
      <c r="V120" s="597">
        <f>'報告書（事業主控）'!V120</f>
        <v>0</v>
      </c>
      <c r="W120" s="600"/>
      <c r="X120" s="600"/>
      <c r="Y120" s="618"/>
      <c r="Z120" s="597">
        <f>'報告書（事業主控）'!Z120</f>
        <v>0</v>
      </c>
      <c r="AA120" s="598"/>
      <c r="AB120" s="598"/>
      <c r="AC120" s="599"/>
      <c r="AD120" s="597">
        <f>'報告書（事業主控）'!AD120</f>
        <v>0</v>
      </c>
      <c r="AE120" s="598"/>
      <c r="AF120" s="598"/>
      <c r="AG120" s="599"/>
      <c r="AH120" s="597">
        <f>'報告書（事業主控）'!AH120</f>
        <v>0</v>
      </c>
      <c r="AI120" s="576"/>
      <c r="AJ120" s="576"/>
      <c r="AK120" s="576"/>
      <c r="AL120" s="368"/>
      <c r="AM120" s="369"/>
      <c r="AN120" s="597">
        <f>'報告書（事業主控）'!AN120</f>
        <v>0</v>
      </c>
      <c r="AO120" s="600"/>
      <c r="AP120" s="600"/>
      <c r="AQ120" s="600"/>
      <c r="AR120" s="600"/>
      <c r="AS120" s="370"/>
    </row>
    <row r="121" spans="2:45" ht="18" customHeight="1">
      <c r="B121" s="607"/>
      <c r="C121" s="608"/>
      <c r="D121" s="608"/>
      <c r="E121" s="609"/>
      <c r="F121" s="725"/>
      <c r="G121" s="726"/>
      <c r="H121" s="726"/>
      <c r="I121" s="726"/>
      <c r="J121" s="726"/>
      <c r="K121" s="726"/>
      <c r="L121" s="726"/>
      <c r="M121" s="726"/>
      <c r="N121" s="727"/>
      <c r="O121" s="607"/>
      <c r="P121" s="608"/>
      <c r="Q121" s="608"/>
      <c r="R121" s="608"/>
      <c r="S121" s="608"/>
      <c r="T121" s="608"/>
      <c r="U121" s="609"/>
      <c r="V121" s="707">
        <f>'報告書（事業主控）'!V121</f>
        <v>0</v>
      </c>
      <c r="W121" s="708"/>
      <c r="X121" s="708"/>
      <c r="Y121" s="710"/>
      <c r="Z121" s="707">
        <f>'報告書（事業主控）'!Z121</f>
        <v>0</v>
      </c>
      <c r="AA121" s="708"/>
      <c r="AB121" s="708"/>
      <c r="AC121" s="710"/>
      <c r="AD121" s="707">
        <f>'報告書（事業主控）'!AD121</f>
        <v>0</v>
      </c>
      <c r="AE121" s="708"/>
      <c r="AF121" s="708"/>
      <c r="AG121" s="710"/>
      <c r="AH121" s="707">
        <f>'報告書（事業主控）'!AH121</f>
        <v>0</v>
      </c>
      <c r="AI121" s="708"/>
      <c r="AJ121" s="708"/>
      <c r="AK121" s="710"/>
      <c r="AL121" s="318"/>
      <c r="AM121" s="319"/>
      <c r="AN121" s="707">
        <f>'報告書（事業主控）'!AN121</f>
        <v>0</v>
      </c>
      <c r="AO121" s="708"/>
      <c r="AP121" s="708"/>
      <c r="AQ121" s="708"/>
      <c r="AR121" s="708"/>
      <c r="AS121" s="319"/>
    </row>
    <row r="122" spans="2:45" ht="18" customHeight="1">
      <c r="AN122" s="706">
        <f>'報告書（事業主控）'!AN122</f>
        <v>0</v>
      </c>
      <c r="AO122" s="706"/>
      <c r="AP122" s="706"/>
      <c r="AQ122" s="706"/>
      <c r="AR122" s="706"/>
    </row>
    <row r="123" spans="2:45" ht="31.9" customHeight="1">
      <c r="AN123" s="38"/>
      <c r="AO123" s="38"/>
      <c r="AP123" s="38"/>
      <c r="AQ123" s="38"/>
      <c r="AR123" s="38"/>
    </row>
    <row r="124" spans="2:45" ht="0" hidden="1" customHeight="1"/>
    <row r="125" spans="2:45" ht="0" hidden="1" customHeight="1"/>
    <row r="126" spans="2:45" ht="0" hidden="1" customHeight="1"/>
    <row r="127" spans="2:45" ht="0" hidden="1" customHeight="1"/>
    <row r="128" spans="2:45"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row r="140" ht="0" hidden="1" customHeight="1"/>
    <row r="141" ht="0" hidden="1" customHeight="1"/>
    <row r="142" ht="0" hidden="1" customHeight="1"/>
    <row r="143" ht="0" hidden="1" customHeight="1"/>
    <row r="144" ht="0" hidden="1" customHeight="1"/>
    <row r="145" ht="0" hidden="1" customHeight="1"/>
    <row r="146" ht="0" hidden="1" customHeight="1"/>
    <row r="147" ht="0" hidden="1" customHeight="1"/>
    <row r="148" ht="0" hidden="1" customHeight="1"/>
    <row r="149" ht="0" hidden="1" customHeight="1"/>
    <row r="150" ht="0" hidden="1" customHeight="1"/>
    <row r="151" ht="0" hidden="1" customHeight="1"/>
    <row r="152" ht="0" hidden="1" customHeight="1"/>
    <row r="153" ht="0" hidden="1" customHeight="1"/>
    <row r="154" ht="0" hidden="1" customHeight="1"/>
    <row r="155" ht="0" hidden="1" customHeight="1"/>
    <row r="156" ht="0" hidden="1" customHeight="1"/>
    <row r="157" ht="0" hidden="1" customHeight="1"/>
    <row r="158" ht="0" hidden="1" customHeight="1"/>
    <row r="159" ht="0" hidden="1" customHeight="1"/>
    <row r="160" ht="0" hidden="1" customHeight="1"/>
    <row r="161" ht="0" hidden="1" customHeight="1"/>
    <row r="162" ht="0" hidden="1" customHeight="1"/>
    <row r="163" ht="0" hidden="1" customHeight="1"/>
    <row r="164" ht="0" hidden="1" customHeight="1"/>
    <row r="165" ht="0"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row r="182" ht="0" hidden="1" customHeight="1"/>
    <row r="183" ht="0" hidden="1" customHeight="1"/>
    <row r="184" ht="0" hidden="1" customHeight="1"/>
    <row r="185" ht="0" hidden="1" customHeight="1"/>
    <row r="186" ht="0" hidden="1" customHeight="1"/>
    <row r="187" ht="0" hidden="1" customHeight="1"/>
    <row r="188" ht="0" hidden="1" customHeight="1"/>
    <row r="189" ht="0" hidden="1" customHeight="1"/>
    <row r="190" ht="0" hidden="1" customHeight="1"/>
    <row r="191" ht="0" hidden="1" customHeight="1"/>
    <row r="192"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row r="1038" ht="0" hidden="1" customHeight="1"/>
    <row r="1039" ht="0" hidden="1" customHeight="1"/>
    <row r="1040" ht="0" hidden="1" customHeight="1"/>
    <row r="1041" ht="0" hidden="1" customHeight="1"/>
    <row r="1042" ht="0" hidden="1" customHeight="1"/>
    <row r="1043" ht="0" hidden="1" customHeight="1"/>
    <row r="1044" ht="0" hidden="1" customHeight="1"/>
    <row r="1045" ht="0" hidden="1" customHeight="1"/>
    <row r="1046" ht="0" hidden="1" customHeight="1"/>
    <row r="1047" ht="0" hidden="1" customHeight="1"/>
    <row r="1048" ht="0" hidden="1" customHeight="1"/>
    <row r="1049" ht="0" hidden="1" customHeight="1"/>
    <row r="1050" ht="0" hidden="1" customHeight="1"/>
    <row r="1051" ht="0" hidden="1" customHeight="1"/>
    <row r="1052" ht="0" hidden="1" customHeight="1"/>
    <row r="1053" ht="0" hidden="1" customHeight="1"/>
    <row r="1054" ht="0" hidden="1" customHeight="1"/>
    <row r="1055" ht="0" hidden="1" customHeight="1"/>
    <row r="1056" ht="0" hidden="1" customHeight="1"/>
    <row r="1057" ht="0" hidden="1" customHeight="1"/>
    <row r="1058" ht="0" hidden="1" customHeight="1"/>
    <row r="1059" ht="0" hidden="1" customHeight="1"/>
    <row r="1060" ht="0" hidden="1" customHeight="1"/>
    <row r="1061" ht="0" hidden="1" customHeight="1"/>
    <row r="1062" ht="0" hidden="1" customHeight="1"/>
    <row r="1063" ht="0" hidden="1" customHeight="1"/>
    <row r="1064" ht="0" hidden="1" customHeight="1"/>
    <row r="1065" ht="0" hidden="1" customHeight="1"/>
    <row r="1066" ht="0" hidden="1" customHeight="1"/>
    <row r="1067" ht="0" hidden="1" customHeight="1"/>
    <row r="1068" ht="0" hidden="1" customHeight="1"/>
    <row r="1069" ht="0" hidden="1" customHeight="1"/>
    <row r="1070" ht="0" hidden="1" customHeight="1"/>
    <row r="1071" ht="0" hidden="1" customHeight="1"/>
    <row r="1072" ht="0" hidden="1" customHeight="1"/>
    <row r="1073" ht="0" hidden="1" customHeight="1"/>
    <row r="1074" ht="0" hidden="1" customHeight="1"/>
    <row r="1075" ht="0" hidden="1" customHeight="1"/>
    <row r="1076" ht="0" hidden="1" customHeight="1"/>
    <row r="1077" ht="0" hidden="1" customHeight="1"/>
    <row r="1078" ht="0" hidden="1" customHeight="1"/>
    <row r="1079" ht="0" hidden="1" customHeight="1"/>
    <row r="1080" ht="0" hidden="1" customHeight="1"/>
    <row r="1081" ht="0" hidden="1" customHeight="1"/>
    <row r="1082" ht="0" hidden="1" customHeight="1"/>
    <row r="1083" ht="0" hidden="1" customHeight="1"/>
    <row r="1084" ht="0" hidden="1" customHeight="1"/>
    <row r="1085" ht="0" hidden="1" customHeight="1"/>
    <row r="1086" ht="0" hidden="1" customHeight="1"/>
    <row r="1087" ht="0" hidden="1" customHeight="1"/>
    <row r="1088" ht="0" hidden="1" customHeight="1"/>
    <row r="1089" ht="0" hidden="1" customHeight="1"/>
    <row r="1090" ht="0" hidden="1" customHeight="1"/>
    <row r="1091" ht="0" hidden="1" customHeight="1"/>
    <row r="1092" ht="0" hidden="1" customHeight="1"/>
    <row r="1093" ht="0" hidden="1" customHeight="1"/>
    <row r="1094" ht="0" hidden="1" customHeight="1"/>
    <row r="1095" ht="0" hidden="1" customHeight="1"/>
    <row r="1096" ht="0" hidden="1" customHeight="1"/>
    <row r="1097" ht="0" hidden="1" customHeight="1"/>
    <row r="1098" ht="0" hidden="1" customHeight="1"/>
    <row r="1099" ht="0" hidden="1" customHeight="1"/>
    <row r="1100" ht="0" hidden="1" customHeight="1"/>
    <row r="1101" ht="0" hidden="1" customHeight="1"/>
    <row r="1102" ht="0" hidden="1" customHeight="1"/>
    <row r="1103" ht="0" hidden="1" customHeight="1"/>
    <row r="1104" ht="0" hidden="1" customHeight="1"/>
    <row r="1105" ht="0" hidden="1" customHeight="1"/>
    <row r="1106" ht="0" hidden="1" customHeight="1"/>
    <row r="1107" ht="0" hidden="1" customHeight="1"/>
    <row r="1108" ht="0" hidden="1" customHeight="1"/>
    <row r="1109" ht="0" hidden="1" customHeight="1"/>
    <row r="1110" ht="0" hidden="1" customHeight="1"/>
    <row r="1111" ht="0" hidden="1" customHeight="1"/>
    <row r="1112" ht="0" hidden="1" customHeight="1"/>
    <row r="1113" ht="0" hidden="1" customHeight="1"/>
    <row r="1114" ht="0" hidden="1" customHeight="1"/>
    <row r="1115" ht="0" hidden="1" customHeight="1"/>
    <row r="1116" ht="0" hidden="1" customHeight="1"/>
    <row r="1117" ht="0" hidden="1" customHeight="1"/>
    <row r="1118" ht="0" hidden="1" customHeight="1"/>
    <row r="1119" ht="0" hidden="1" customHeight="1"/>
    <row r="1120" ht="0" hidden="1" customHeight="1"/>
    <row r="1121" ht="0" hidden="1" customHeight="1"/>
    <row r="1122" ht="0" hidden="1" customHeight="1"/>
    <row r="1123" ht="0" hidden="1" customHeight="1"/>
    <row r="1124" ht="0" hidden="1" customHeight="1"/>
    <row r="1125" ht="0" hidden="1" customHeight="1"/>
    <row r="1126" ht="0" hidden="1" customHeight="1"/>
    <row r="1127" ht="0" hidden="1" customHeight="1"/>
    <row r="1128" ht="0" hidden="1" customHeight="1"/>
    <row r="1129" ht="0" hidden="1" customHeight="1"/>
    <row r="1130" ht="0" hidden="1" customHeight="1"/>
    <row r="1131" ht="0" hidden="1" customHeight="1"/>
    <row r="1132" ht="0" hidden="1" customHeight="1"/>
    <row r="1133" ht="0" hidden="1" customHeight="1"/>
    <row r="1134" ht="0" hidden="1" customHeight="1"/>
    <row r="1135" ht="0" hidden="1" customHeight="1"/>
    <row r="1136" ht="0" hidden="1" customHeight="1"/>
    <row r="1137" ht="0" hidden="1"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sheetData>
  <sheetProtection selectLockedCells="1"/>
  <dataConsolidate/>
  <mergeCells count="485">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AN122:AR122"/>
    <mergeCell ref="AH118:AK118"/>
    <mergeCell ref="AL118:AM118"/>
    <mergeCell ref="AN118:AR118"/>
    <mergeCell ref="Z121:AC121"/>
    <mergeCell ref="AN79:AR79"/>
    <mergeCell ref="V120:Y120"/>
    <mergeCell ref="Z120:AC120"/>
    <mergeCell ref="AD120:AG120"/>
    <mergeCell ref="AH120:AK120"/>
    <mergeCell ref="AN120:AR120"/>
    <mergeCell ref="AM5:AP6"/>
    <mergeCell ref="AM49:AP50"/>
    <mergeCell ref="AM90:AP91"/>
  </mergeCells>
  <phoneticPr fontId="2"/>
  <conditionalFormatting sqref="V17:Y17 V19:Y19 V21:Y21 V23:Y23 V25:Y25 V63:Y63 V61:Y61 V65:Y65 V67:Y67 V69:Y69 V71:Y71 V73:Y73 V75:Y75 V77:Y77 V104:Y104 V106:Y106 V108:Y108 V110:Y110 V112:Y112 V114:Y114 V116:Y116 V118:Y118 V102:Y102">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200-000000000000}"/>
  </dataValidations>
  <printOptions horizontalCentered="1"/>
  <pageMargins left="0.39370078740157483" right="0.39370078740157483" top="0.39370078740157483" bottom="0.39370078740157483" header="0.19685039370078741" footer="0.19685039370078741"/>
  <pageSetup paperSize="9" scale="91" orientation="landscape" errors="blank" r:id="rId1"/>
  <headerFooter alignWithMargins="0"/>
  <rowBreaks count="2" manualBreakCount="2">
    <brk id="41" max="46" man="1"/>
    <brk id="82"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4"/>
  <cols>
    <col min="1" max="2" width="2.625" style="39" customWidth="1"/>
    <col min="3" max="14" width="8.125" style="39" customWidth="1"/>
    <col min="15" max="23" width="9" style="39"/>
    <col min="24" max="24" width="31.875" style="39" bestFit="1" customWidth="1"/>
    <col min="25" max="25" width="9" style="39"/>
    <col min="26" max="26" width="31.875" style="39" customWidth="1"/>
    <col min="27" max="16384" width="9" style="39"/>
  </cols>
  <sheetData>
    <row r="2" spans="2:16" ht="18.55">
      <c r="B2" s="212" t="s">
        <v>210</v>
      </c>
    </row>
    <row r="4" spans="2:16">
      <c r="B4" s="39" t="s">
        <v>188</v>
      </c>
    </row>
    <row r="5" spans="2:16">
      <c r="C5" s="39" t="s">
        <v>208</v>
      </c>
      <c r="D5" s="2"/>
      <c r="E5" s="2"/>
      <c r="F5" s="2"/>
      <c r="G5" s="2"/>
      <c r="H5" s="2"/>
      <c r="I5" s="2"/>
    </row>
    <row r="6" spans="2:16">
      <c r="C6" s="1131" t="s">
        <v>189</v>
      </c>
      <c r="D6" s="1132"/>
      <c r="E6" s="1132"/>
      <c r="F6" s="1132"/>
      <c r="G6" s="1132"/>
      <c r="H6" s="1132"/>
      <c r="I6" s="1132"/>
      <c r="J6" s="1132"/>
      <c r="K6" s="1133"/>
      <c r="L6" s="1134"/>
    </row>
    <row r="7" spans="2:16">
      <c r="C7" s="1135"/>
      <c r="D7" s="1136"/>
      <c r="E7" s="1136"/>
      <c r="F7" s="1136"/>
      <c r="G7" s="1136"/>
      <c r="H7" s="1136"/>
      <c r="I7" s="1136"/>
      <c r="J7" s="1136"/>
      <c r="K7" s="1074"/>
      <c r="L7" s="1137"/>
    </row>
    <row r="8" spans="2:16">
      <c r="C8" s="1110" t="s">
        <v>190</v>
      </c>
      <c r="D8" s="1124"/>
      <c r="E8" s="1155" t="s">
        <v>551</v>
      </c>
      <c r="F8" s="797"/>
      <c r="G8" s="797"/>
      <c r="H8" s="797"/>
      <c r="I8" s="797"/>
      <c r="J8" s="1156"/>
      <c r="K8" s="1138"/>
      <c r="L8" s="1139"/>
    </row>
    <row r="9" spans="2:16">
      <c r="C9" s="1110"/>
      <c r="D9" s="1124"/>
      <c r="E9" s="1157"/>
      <c r="F9" s="1158"/>
      <c r="G9" s="1158"/>
      <c r="H9" s="1158"/>
      <c r="I9" s="1158"/>
      <c r="J9" s="1159"/>
      <c r="K9" s="1140"/>
      <c r="L9" s="1141"/>
    </row>
    <row r="10" spans="2:16" ht="11.25" customHeight="1">
      <c r="C10" s="1110"/>
      <c r="D10" s="1124"/>
      <c r="E10" s="1120" t="s">
        <v>547</v>
      </c>
      <c r="F10" s="1121"/>
      <c r="G10" s="1120" t="s">
        <v>548</v>
      </c>
      <c r="H10" s="1121"/>
      <c r="I10" s="1120" t="s">
        <v>549</v>
      </c>
      <c r="J10" s="1121"/>
      <c r="K10" s="1140"/>
      <c r="L10" s="1141"/>
    </row>
    <row r="11" spans="2:16" ht="11.25" customHeight="1">
      <c r="C11" s="1125"/>
      <c r="D11" s="1126"/>
      <c r="E11" s="1122"/>
      <c r="F11" s="1123"/>
      <c r="G11" s="1122"/>
      <c r="H11" s="1123"/>
      <c r="I11" s="1122"/>
      <c r="J11" s="1123"/>
      <c r="K11" s="1140"/>
      <c r="L11" s="1141"/>
    </row>
    <row r="12" spans="2:16">
      <c r="C12" s="325" t="s">
        <v>7</v>
      </c>
      <c r="D12" s="326" t="s">
        <v>205</v>
      </c>
      <c r="E12" s="325" t="s">
        <v>7</v>
      </c>
      <c r="F12" s="326" t="s">
        <v>205</v>
      </c>
      <c r="G12" s="325" t="s">
        <v>7</v>
      </c>
      <c r="H12" s="326" t="s">
        <v>205</v>
      </c>
      <c r="I12" s="325" t="s">
        <v>7</v>
      </c>
      <c r="J12" s="326" t="s">
        <v>205</v>
      </c>
      <c r="K12" s="1140"/>
      <c r="L12" s="1141"/>
    </row>
    <row r="13" spans="2:16">
      <c r="C13" s="327">
        <v>2007</v>
      </c>
      <c r="D13" s="326" t="s">
        <v>206</v>
      </c>
      <c r="E13" s="327">
        <v>2015</v>
      </c>
      <c r="F13" s="326" t="s">
        <v>206</v>
      </c>
      <c r="G13" s="327">
        <v>2018</v>
      </c>
      <c r="H13" s="326" t="s">
        <v>206</v>
      </c>
      <c r="I13" s="327">
        <v>2018</v>
      </c>
      <c r="J13" s="326" t="s">
        <v>207</v>
      </c>
      <c r="K13" s="1140"/>
      <c r="L13" s="1141"/>
    </row>
    <row r="14" spans="2:16">
      <c r="C14" s="1077" t="str">
        <f>TEXT(DATE(LEFT(C13,4),1,1),"ggge年")&amp;D13</f>
        <v>平成19年3月31日</v>
      </c>
      <c r="D14" s="1078"/>
      <c r="E14" s="1077" t="str">
        <f>TEXT(DATE(LEFT(E13,4),1,1),"ggge年")&amp;F13</f>
        <v>平成27年3月31日</v>
      </c>
      <c r="F14" s="1078"/>
      <c r="G14" s="1077" t="str">
        <f>TEXT(DATE(LEFT(G13,4),1,1),"ggge年")&amp;H13</f>
        <v>平成30年3月31日</v>
      </c>
      <c r="H14" s="1078"/>
      <c r="I14" s="1077" t="str">
        <f>TEXT(DATE(LEFT(I13,4),1,1),"ggge年")&amp;J13</f>
        <v>平成30年4月1日</v>
      </c>
      <c r="J14" s="1078"/>
      <c r="K14" s="1140"/>
      <c r="L14" s="1141"/>
    </row>
    <row r="15" spans="2:16">
      <c r="C15" s="1075">
        <f>DATEVALUE(C14)</f>
        <v>39172</v>
      </c>
      <c r="D15" s="1076"/>
      <c r="E15" s="1153">
        <f>DATEVALUE(E14)</f>
        <v>42094</v>
      </c>
      <c r="F15" s="1154"/>
      <c r="G15" s="1153">
        <f>DATEVALUE(G14)</f>
        <v>43190</v>
      </c>
      <c r="H15" s="1154"/>
      <c r="I15" s="1153">
        <f>DATEVALUE(I14)</f>
        <v>43191</v>
      </c>
      <c r="J15" s="1154"/>
      <c r="K15" s="1140"/>
      <c r="L15" s="1141"/>
    </row>
    <row r="16" spans="2:16" ht="10.9" customHeight="1">
      <c r="C16" s="1110" t="s">
        <v>560</v>
      </c>
      <c r="D16" s="1124"/>
      <c r="E16" s="1165" t="s">
        <v>568</v>
      </c>
      <c r="F16" s="1166"/>
      <c r="G16" s="1166"/>
      <c r="H16" s="1166"/>
      <c r="I16" s="1166"/>
      <c r="J16" s="1166"/>
      <c r="K16" s="1166"/>
      <c r="L16" s="1166"/>
      <c r="M16" s="1166"/>
      <c r="N16" s="1166"/>
      <c r="O16" s="1166"/>
      <c r="P16" s="1167"/>
    </row>
    <row r="17" spans="2:22" ht="10.9" customHeight="1">
      <c r="C17" s="1110"/>
      <c r="D17" s="1124"/>
      <c r="E17" s="1168"/>
      <c r="F17" s="1169"/>
      <c r="G17" s="1169"/>
      <c r="H17" s="1169"/>
      <c r="I17" s="1169"/>
      <c r="J17" s="1169"/>
      <c r="K17" s="1169"/>
      <c r="L17" s="1169"/>
      <c r="M17" s="1169"/>
      <c r="N17" s="1169"/>
      <c r="O17" s="1169"/>
      <c r="P17" s="1170"/>
    </row>
    <row r="18" spans="2:22" ht="10.9" customHeight="1">
      <c r="C18" s="1110"/>
      <c r="D18" s="1124"/>
      <c r="E18" s="1120" t="s">
        <v>547</v>
      </c>
      <c r="F18" s="1121"/>
      <c r="G18" s="1120" t="s">
        <v>548</v>
      </c>
      <c r="H18" s="1121"/>
      <c r="I18" s="1120" t="s">
        <v>570</v>
      </c>
      <c r="J18" s="1121"/>
      <c r="K18" s="1120" t="s">
        <v>571</v>
      </c>
      <c r="L18" s="1121"/>
      <c r="M18" s="1120" t="s">
        <v>572</v>
      </c>
      <c r="N18" s="1121"/>
      <c r="O18" s="1184" t="s">
        <v>550</v>
      </c>
      <c r="P18" s="1185"/>
    </row>
    <row r="19" spans="2:22" ht="10.9" customHeight="1">
      <c r="C19" s="1125"/>
      <c r="D19" s="1126"/>
      <c r="E19" s="1122"/>
      <c r="F19" s="1123"/>
      <c r="G19" s="1122"/>
      <c r="H19" s="1123"/>
      <c r="I19" s="1122"/>
      <c r="J19" s="1123"/>
      <c r="K19" s="1122"/>
      <c r="L19" s="1123"/>
      <c r="M19" s="1122"/>
      <c r="N19" s="1123"/>
      <c r="O19" s="1122"/>
      <c r="P19" s="1123"/>
    </row>
    <row r="20" spans="2:22" ht="10.9" customHeight="1">
      <c r="C20" s="325" t="s">
        <v>7</v>
      </c>
      <c r="D20" s="326" t="s">
        <v>205</v>
      </c>
      <c r="E20" s="325" t="s">
        <v>7</v>
      </c>
      <c r="F20" s="326" t="s">
        <v>205</v>
      </c>
      <c r="G20" s="325" t="s">
        <v>7</v>
      </c>
      <c r="H20" s="326" t="s">
        <v>205</v>
      </c>
      <c r="I20" s="325" t="s">
        <v>7</v>
      </c>
      <c r="J20" s="326" t="s">
        <v>205</v>
      </c>
      <c r="K20" s="325" t="s">
        <v>7</v>
      </c>
      <c r="L20" s="326" t="s">
        <v>205</v>
      </c>
      <c r="M20" s="325" t="s">
        <v>7</v>
      </c>
      <c r="N20" s="326" t="s">
        <v>205</v>
      </c>
      <c r="O20" s="325" t="s">
        <v>7</v>
      </c>
      <c r="P20" s="326" t="s">
        <v>205</v>
      </c>
    </row>
    <row r="21" spans="2:22" ht="10.9" customHeight="1">
      <c r="C21" s="327">
        <v>2012</v>
      </c>
      <c r="D21" s="326" t="s">
        <v>206</v>
      </c>
      <c r="E21" s="327">
        <v>2015</v>
      </c>
      <c r="F21" s="326" t="s">
        <v>206</v>
      </c>
      <c r="G21" s="327">
        <v>2018</v>
      </c>
      <c r="H21" s="326" t="s">
        <v>206</v>
      </c>
      <c r="I21" s="327">
        <v>2021</v>
      </c>
      <c r="J21" s="326" t="s">
        <v>569</v>
      </c>
      <c r="K21" s="327">
        <v>2021</v>
      </c>
      <c r="L21" s="326" t="s">
        <v>206</v>
      </c>
      <c r="M21" s="327">
        <v>2024</v>
      </c>
      <c r="N21" s="326" t="s">
        <v>206</v>
      </c>
      <c r="O21" s="327">
        <v>2024</v>
      </c>
      <c r="P21" s="326" t="s">
        <v>207</v>
      </c>
    </row>
    <row r="22" spans="2:22">
      <c r="C22" s="1077" t="str">
        <f>TEXT(DATE(LEFT(C21,4),1,1),"ggge年")&amp;D21</f>
        <v>平成24年3月31日</v>
      </c>
      <c r="D22" s="1078"/>
      <c r="E22" s="1077" t="str">
        <f>TEXT(DATE(LEFT(E21,4),1,1),"ggge年")&amp;F21</f>
        <v>平成27年3月31日</v>
      </c>
      <c r="F22" s="1078"/>
      <c r="G22" s="1077" t="str">
        <f>TEXT(DATE(LEFT(G21,4),1,1),"ggge年")&amp;H21</f>
        <v>平成30年3月31日</v>
      </c>
      <c r="H22" s="1078"/>
      <c r="I22" s="1077" t="str">
        <f>TEXT(DATE(LEFT(I21,4),1,1),"ggge年")&amp;J21</f>
        <v>令和3年1月31日</v>
      </c>
      <c r="J22" s="1078"/>
      <c r="K22" s="1077" t="str">
        <f>TEXT(DATE(LEFT(K21,4),1,1),"ggge年")&amp;L21</f>
        <v>令和3年3月31日</v>
      </c>
      <c r="L22" s="1078"/>
      <c r="M22" s="1077" t="str">
        <f>TEXT(DATE(LEFT(M21,4),1,1),"ggge年")&amp;N21</f>
        <v>令和6年3月31日</v>
      </c>
      <c r="N22" s="1078"/>
      <c r="O22" s="1077" t="str">
        <f>TEXT(DATE(LEFT(O21,4),1,1),"ggge年")&amp;P21</f>
        <v>令和6年4月1日</v>
      </c>
      <c r="P22" s="1078"/>
    </row>
    <row r="23" spans="2:22">
      <c r="C23" s="1075">
        <f>DATEVALUE(C22)</f>
        <v>40999</v>
      </c>
      <c r="D23" s="1076"/>
      <c r="E23" s="1075">
        <f>DATEVALUE(E22)</f>
        <v>42094</v>
      </c>
      <c r="F23" s="1076"/>
      <c r="G23" s="1075">
        <f>DATEVALUE(G22)</f>
        <v>43190</v>
      </c>
      <c r="H23" s="1076"/>
      <c r="I23" s="1075">
        <f>DATEVALUE(I22)</f>
        <v>44227</v>
      </c>
      <c r="J23" s="1076"/>
      <c r="K23" s="1075">
        <f>DATEVALUE(K22)</f>
        <v>44286</v>
      </c>
      <c r="L23" s="1076"/>
      <c r="M23" s="1075">
        <f>DATEVALUE(M22)</f>
        <v>45382</v>
      </c>
      <c r="N23" s="1076"/>
      <c r="O23" s="1075">
        <f>DATEVALUE(O22)</f>
        <v>45383</v>
      </c>
      <c r="P23" s="1076"/>
      <c r="V23" s="444"/>
    </row>
    <row r="26" spans="2:22">
      <c r="B26" s="39" t="s">
        <v>191</v>
      </c>
    </row>
    <row r="27" spans="2:22">
      <c r="C27" s="39" t="s">
        <v>209</v>
      </c>
      <c r="D27" s="2"/>
      <c r="E27" s="2"/>
      <c r="F27" s="2"/>
      <c r="G27" s="2"/>
      <c r="H27" s="2"/>
      <c r="I27" s="2"/>
    </row>
    <row r="28" spans="2:22">
      <c r="C28" s="40" t="s">
        <v>192</v>
      </c>
      <c r="D28" s="328">
        <v>1</v>
      </c>
      <c r="E28" s="207" t="s">
        <v>193</v>
      </c>
    </row>
    <row r="29" spans="2:22">
      <c r="C29" s="40" t="s">
        <v>194</v>
      </c>
      <c r="D29" s="328">
        <v>31</v>
      </c>
      <c r="E29" s="207" t="s">
        <v>195</v>
      </c>
    </row>
    <row r="32" spans="2:22">
      <c r="B32" s="39" t="s">
        <v>240</v>
      </c>
    </row>
    <row r="33" spans="2:23">
      <c r="C33" s="39" t="s">
        <v>241</v>
      </c>
    </row>
    <row r="34" spans="2:23">
      <c r="C34" s="420" t="str">
        <f>TEXT(DATE(LEFT(E34,4),4,1),"ggg")</f>
        <v>令和</v>
      </c>
      <c r="D34" s="420" t="str">
        <f>TEXT(DATE(LEFT(E34,4),4,1),"e")</f>
        <v>7</v>
      </c>
      <c r="E34" s="421">
        <v>2025</v>
      </c>
    </row>
    <row r="35" spans="2:23">
      <c r="C35" s="420" t="str">
        <f>TEXT(DATE(LEFT(E34-1,4),4,1),"gggg")</f>
        <v>令和</v>
      </c>
      <c r="D35" s="420" t="str">
        <f>TEXT(DATE(LEFT(E34-1,4),4,1),"e")</f>
        <v>6</v>
      </c>
      <c r="E35" s="39" t="s">
        <v>388</v>
      </c>
    </row>
    <row r="37" spans="2:23">
      <c r="B37" s="39" t="s">
        <v>196</v>
      </c>
    </row>
    <row r="38" spans="2:23">
      <c r="C38" s="39" t="s">
        <v>197</v>
      </c>
    </row>
    <row r="39" spans="2:23" ht="11.25" customHeight="1">
      <c r="C39" s="1131" t="s">
        <v>338</v>
      </c>
      <c r="D39" s="1132"/>
      <c r="E39" s="1132"/>
      <c r="F39" s="1132"/>
      <c r="G39" s="1132"/>
      <c r="H39" s="1132"/>
      <c r="I39" s="1132"/>
      <c r="J39" s="1132"/>
      <c r="K39" s="1132"/>
      <c r="L39" s="1132"/>
      <c r="M39" s="1132"/>
      <c r="N39" s="1132"/>
      <c r="O39" s="1132"/>
      <c r="P39" s="1160"/>
      <c r="Q39" s="191"/>
      <c r="R39" s="191"/>
      <c r="S39" s="191"/>
      <c r="T39" s="191"/>
      <c r="U39" s="191"/>
      <c r="V39" s="191"/>
      <c r="W39" s="191"/>
    </row>
    <row r="40" spans="2:23" ht="11.25" customHeight="1">
      <c r="C40" s="1135"/>
      <c r="D40" s="1136"/>
      <c r="E40" s="1136"/>
      <c r="F40" s="1136"/>
      <c r="G40" s="1136"/>
      <c r="H40" s="1136"/>
      <c r="I40" s="1136"/>
      <c r="J40" s="1136"/>
      <c r="K40" s="1136"/>
      <c r="L40" s="1136"/>
      <c r="M40" s="1136"/>
      <c r="N40" s="1136"/>
      <c r="O40" s="1136"/>
      <c r="P40" s="1152"/>
      <c r="Q40" s="191"/>
      <c r="R40" s="191"/>
      <c r="S40" s="191"/>
      <c r="T40" s="191"/>
      <c r="U40" s="191"/>
      <c r="V40" s="191"/>
      <c r="W40" s="191"/>
    </row>
    <row r="41" spans="2:23" ht="11.25" customHeight="1">
      <c r="C41" s="1161" t="s">
        <v>453</v>
      </c>
      <c r="D41" s="1162"/>
      <c r="E41" s="1162"/>
      <c r="F41" s="1162"/>
      <c r="G41" s="1163" t="s">
        <v>454</v>
      </c>
      <c r="H41" s="1162"/>
      <c r="I41" s="1162"/>
      <c r="J41" s="1164"/>
      <c r="K41" s="1163" t="s">
        <v>455</v>
      </c>
      <c r="L41" s="1162"/>
      <c r="M41" s="1162"/>
      <c r="N41" s="1164"/>
      <c r="O41" s="1163" t="s">
        <v>456</v>
      </c>
      <c r="P41" s="537"/>
      <c r="Q41" s="191"/>
      <c r="R41" s="191"/>
      <c r="S41" s="191"/>
      <c r="T41" s="191"/>
      <c r="U41" s="191"/>
      <c r="V41" s="191"/>
      <c r="W41" s="191"/>
    </row>
    <row r="42" spans="2:23" ht="11.25" customHeight="1">
      <c r="C42" s="329">
        <v>2009</v>
      </c>
      <c r="D42" s="330" t="s">
        <v>207</v>
      </c>
      <c r="E42" s="331">
        <v>2012</v>
      </c>
      <c r="F42" s="332" t="s">
        <v>206</v>
      </c>
      <c r="G42" s="333">
        <f>E42</f>
        <v>2012</v>
      </c>
      <c r="H42" s="330" t="s">
        <v>207</v>
      </c>
      <c r="I42" s="331">
        <v>2015</v>
      </c>
      <c r="J42" s="332" t="s">
        <v>206</v>
      </c>
      <c r="K42" s="333">
        <f>I42</f>
        <v>2015</v>
      </c>
      <c r="L42" s="330" t="s">
        <v>207</v>
      </c>
      <c r="M42" s="331">
        <v>2018</v>
      </c>
      <c r="N42" s="332" t="s">
        <v>206</v>
      </c>
      <c r="O42" s="333">
        <f>M42</f>
        <v>2018</v>
      </c>
      <c r="P42" s="330" t="s">
        <v>207</v>
      </c>
      <c r="Q42" s="433"/>
      <c r="R42" s="433"/>
      <c r="S42" s="433"/>
      <c r="T42" s="433"/>
      <c r="U42" s="433"/>
      <c r="V42" s="433"/>
      <c r="W42" s="433"/>
    </row>
    <row r="43" spans="2:23" ht="11.25" customHeight="1">
      <c r="C43" s="1077" t="str">
        <f>TEXT(DATE(LEFT(C42,4),1,1),"ggge年")&amp;D42</f>
        <v>平成21年4月1日</v>
      </c>
      <c r="D43" s="1078"/>
      <c r="E43" s="1177" t="str">
        <f>TEXT(DATE(LEFT(E42,4),1,1),"ggge年")&amp;F42</f>
        <v>平成24年3月31日</v>
      </c>
      <c r="F43" s="1178"/>
      <c r="G43" s="1177" t="str">
        <f>TEXT(DATE(LEFT(G42,4),1,1),"ggge年")&amp;H42</f>
        <v>平成24年4月1日</v>
      </c>
      <c r="H43" s="1078"/>
      <c r="I43" s="1177" t="str">
        <f>TEXT(DATE(LEFT(I42,4),1,1),"ggge年")&amp;J42</f>
        <v>平成27年3月31日</v>
      </c>
      <c r="J43" s="1178"/>
      <c r="K43" s="1177" t="str">
        <f>TEXT(DATE(LEFT(K42,4),1,1),"ggge年")&amp;L42</f>
        <v>平成27年4月1日</v>
      </c>
      <c r="L43" s="1078"/>
      <c r="M43" s="1177" t="str">
        <f>TEXT(DATE(LEFT(M42,4),1,1),"ggge年")&amp;N42</f>
        <v>平成30年3月31日</v>
      </c>
      <c r="N43" s="1178"/>
      <c r="O43" s="1177" t="str">
        <f>TEXT(DATE(LEFT(O42,4),1,1),"ggge年")&amp;P42</f>
        <v>平成30年4月1日</v>
      </c>
      <c r="P43" s="1078"/>
      <c r="Q43" s="434"/>
      <c r="R43" s="434"/>
      <c r="S43" s="434"/>
      <c r="T43" s="434"/>
      <c r="U43" s="434"/>
      <c r="V43" s="434"/>
      <c r="W43" s="434"/>
    </row>
    <row r="44" spans="2:23" ht="11.25" customHeight="1">
      <c r="C44" s="1075">
        <f>DATEVALUE(C43)</f>
        <v>39904</v>
      </c>
      <c r="D44" s="1076"/>
      <c r="E44" s="1179">
        <f>DATEVALUE(E43)</f>
        <v>40999</v>
      </c>
      <c r="F44" s="1180"/>
      <c r="G44" s="1179">
        <f>DATEVALUE(G43)</f>
        <v>41000</v>
      </c>
      <c r="H44" s="1076"/>
      <c r="I44" s="1179">
        <f>DATEVALUE(I43)</f>
        <v>42094</v>
      </c>
      <c r="J44" s="1180"/>
      <c r="K44" s="1179">
        <f>DATEVALUE(K43)</f>
        <v>42095</v>
      </c>
      <c r="L44" s="1076"/>
      <c r="M44" s="1179">
        <f>DATEVALUE(M43)</f>
        <v>43190</v>
      </c>
      <c r="N44" s="1180"/>
      <c r="O44" s="1179">
        <f>DATEVALUE(O43)</f>
        <v>43191</v>
      </c>
      <c r="P44" s="1076"/>
    </row>
    <row r="45" spans="2:23" ht="12.15" thickBot="1"/>
    <row r="46" spans="2:23" ht="12.85">
      <c r="C46" s="1146" t="s">
        <v>457</v>
      </c>
      <c r="D46" s="1147"/>
      <c r="E46" s="1147"/>
      <c r="F46" s="1148"/>
      <c r="G46" s="1127" t="s">
        <v>49</v>
      </c>
      <c r="H46" s="483"/>
      <c r="I46" s="483"/>
      <c r="J46" s="483"/>
      <c r="K46" s="483"/>
      <c r="L46" s="483"/>
      <c r="M46" s="483"/>
      <c r="N46" s="484"/>
    </row>
    <row r="47" spans="2:23" ht="11.25" customHeight="1">
      <c r="C47" s="1149"/>
      <c r="D47" s="796"/>
      <c r="E47" s="796"/>
      <c r="F47" s="1150"/>
      <c r="G47" s="1128" t="str">
        <f>C41&amp;CHAR(10)&amp;"工事開始日が"&amp;CHAR(10)&amp;C43&amp;"～"&amp;CHAR(10)&amp;E43&amp;CHAR(10)&amp;"のもの"</f>
        <v>①
工事開始日が
平成21年4月1日～
平成24年3月31日
のもの</v>
      </c>
      <c r="H47" s="1086"/>
      <c r="I47" s="1085" t="str">
        <f>G41&amp;CHAR(10)&amp;"工事開始日が"&amp;CHAR(10)&amp;G43&amp;"～"&amp;CHAR(10)&amp;I43&amp;CHAR(10)&amp;"のもの"</f>
        <v>②
工事開始日が
平成24年4月1日～
平成27年3月31日
のもの</v>
      </c>
      <c r="J47" s="1086"/>
      <c r="K47" s="1085" t="str">
        <f>K41&amp;CHAR(10)&amp;"工事開始日が"&amp;CHAR(10)&amp;K43&amp;"～"&amp;CHAR(10)&amp;M43&amp;CHAR(10)&amp;"のもの"</f>
        <v>③
工事開始日が
平成27年4月1日～
平成30年3月31日
のもの</v>
      </c>
      <c r="L47" s="1086"/>
      <c r="M47" s="1171" t="str">
        <f>O41&amp;CHAR(10)&amp;"工事開始日が"&amp;CHAR(10)&amp;O43&amp;CHAR(10)&amp;"以降のもの"</f>
        <v>④
工事開始日が
平成30年4月1日
以降のもの</v>
      </c>
      <c r="N47" s="1172"/>
    </row>
    <row r="48" spans="2:23" ht="11.25" customHeight="1">
      <c r="C48" s="1149"/>
      <c r="D48" s="796"/>
      <c r="E48" s="796"/>
      <c r="F48" s="1150"/>
      <c r="G48" s="1129"/>
      <c r="H48" s="1088"/>
      <c r="I48" s="1087"/>
      <c r="J48" s="1088"/>
      <c r="K48" s="1087"/>
      <c r="L48" s="1088"/>
      <c r="M48" s="1173"/>
      <c r="N48" s="1174"/>
    </row>
    <row r="49" spans="3:26" ht="11.25" customHeight="1">
      <c r="C49" s="1149"/>
      <c r="D49" s="796"/>
      <c r="E49" s="796"/>
      <c r="F49" s="1150"/>
      <c r="G49" s="1129"/>
      <c r="H49" s="1088"/>
      <c r="I49" s="1087"/>
      <c r="J49" s="1088"/>
      <c r="K49" s="1087"/>
      <c r="L49" s="1088"/>
      <c r="M49" s="1173"/>
      <c r="N49" s="1174"/>
    </row>
    <row r="50" spans="3:26">
      <c r="C50" s="1149"/>
      <c r="D50" s="796"/>
      <c r="E50" s="796"/>
      <c r="F50" s="1150"/>
      <c r="G50" s="1129"/>
      <c r="H50" s="1088"/>
      <c r="I50" s="1087"/>
      <c r="J50" s="1088"/>
      <c r="K50" s="1087"/>
      <c r="L50" s="1088"/>
      <c r="M50" s="1173"/>
      <c r="N50" s="1174"/>
    </row>
    <row r="51" spans="3:26">
      <c r="C51" s="1149"/>
      <c r="D51" s="796"/>
      <c r="E51" s="796"/>
      <c r="F51" s="1150"/>
      <c r="G51" s="1130"/>
      <c r="H51" s="1090"/>
      <c r="I51" s="1089"/>
      <c r="J51" s="1090"/>
      <c r="K51" s="1089"/>
      <c r="L51" s="1090"/>
      <c r="M51" s="1175"/>
      <c r="N51" s="1176"/>
    </row>
    <row r="52" spans="3:26">
      <c r="C52" s="1151"/>
      <c r="D52" s="1136"/>
      <c r="E52" s="1136"/>
      <c r="F52" s="1152"/>
      <c r="G52" s="334" t="s">
        <v>198</v>
      </c>
      <c r="H52" s="334" t="s">
        <v>50</v>
      </c>
      <c r="I52" s="334" t="s">
        <v>198</v>
      </c>
      <c r="J52" s="334" t="s">
        <v>50</v>
      </c>
      <c r="K52" s="334" t="s">
        <v>198</v>
      </c>
      <c r="L52" s="334" t="s">
        <v>50</v>
      </c>
      <c r="M52" s="334" t="s">
        <v>198</v>
      </c>
      <c r="N52" s="335" t="s">
        <v>50</v>
      </c>
    </row>
    <row r="53" spans="3:26" ht="12.85">
      <c r="C53" s="1079" t="s">
        <v>460</v>
      </c>
      <c r="D53" s="1080"/>
      <c r="E53" s="1080"/>
      <c r="F53" s="1081"/>
      <c r="G53" s="337" t="s">
        <v>397</v>
      </c>
      <c r="H53" s="338" t="s">
        <v>461</v>
      </c>
      <c r="I53" s="339">
        <v>20</v>
      </c>
      <c r="J53" s="338">
        <v>16</v>
      </c>
      <c r="K53" s="339">
        <v>20</v>
      </c>
      <c r="L53" s="338">
        <v>11</v>
      </c>
      <c r="M53" s="340">
        <v>19</v>
      </c>
      <c r="N53" s="341">
        <v>11</v>
      </c>
      <c r="X53" s="336" t="str">
        <f>C65</f>
        <v>31 水力発電施設、ずい道等新設事業</v>
      </c>
    </row>
    <row r="54" spans="3:26" ht="12.85">
      <c r="C54" s="1079" t="s">
        <v>462</v>
      </c>
      <c r="D54" s="1080"/>
      <c r="E54" s="1080"/>
      <c r="F54" s="1081"/>
      <c r="G54" s="337" t="s">
        <v>459</v>
      </c>
      <c r="H54" s="338" t="s">
        <v>397</v>
      </c>
      <c r="I54" s="339">
        <v>18</v>
      </c>
      <c r="J54" s="338">
        <v>10</v>
      </c>
      <c r="K54" s="339">
        <v>18</v>
      </c>
      <c r="L54" s="338">
        <v>9</v>
      </c>
      <c r="M54" s="340">
        <v>17</v>
      </c>
      <c r="N54" s="341">
        <v>9</v>
      </c>
      <c r="X54" s="336" t="str">
        <f>C53</f>
        <v>32 道路新設事業</v>
      </c>
    </row>
    <row r="55" spans="3:26" ht="12.85">
      <c r="C55" s="1143" t="s">
        <v>464</v>
      </c>
      <c r="D55" s="1144"/>
      <c r="E55" s="1144"/>
      <c r="F55" s="1145"/>
      <c r="G55" s="337" t="s">
        <v>459</v>
      </c>
      <c r="H55" s="338" t="s">
        <v>459</v>
      </c>
      <c r="I55" s="339">
        <v>21</v>
      </c>
      <c r="J55" s="338">
        <v>13</v>
      </c>
      <c r="K55" s="339">
        <v>23</v>
      </c>
      <c r="L55" s="338">
        <v>11</v>
      </c>
      <c r="M55" s="340">
        <v>23</v>
      </c>
      <c r="N55" s="341">
        <v>9.5</v>
      </c>
      <c r="X55" s="336" t="str">
        <f t="shared" ref="X55" si="0">C54</f>
        <v>33 舗装工事業</v>
      </c>
      <c r="Z55" s="336"/>
    </row>
    <row r="56" spans="3:26" ht="13.55" thickBot="1">
      <c r="C56" s="1082" t="s">
        <v>465</v>
      </c>
      <c r="D56" s="1083"/>
      <c r="E56" s="1083"/>
      <c r="F56" s="1084"/>
      <c r="G56" s="342" t="s">
        <v>459</v>
      </c>
      <c r="H56" s="343" t="s">
        <v>459</v>
      </c>
      <c r="I56" s="344">
        <v>22</v>
      </c>
      <c r="J56" s="343">
        <v>15</v>
      </c>
      <c r="K56" s="344">
        <v>23</v>
      </c>
      <c r="L56" s="343">
        <v>15</v>
      </c>
      <c r="M56" s="345">
        <v>23</v>
      </c>
      <c r="N56" s="346">
        <v>12</v>
      </c>
      <c r="X56" s="336" t="str">
        <f>C66</f>
        <v>34 鉄道又は軌道新設事業</v>
      </c>
    </row>
    <row r="57" spans="3:26" ht="13.2" customHeight="1" thickBot="1">
      <c r="D57" s="190"/>
      <c r="E57" s="190"/>
      <c r="F57" s="190"/>
      <c r="G57" s="40"/>
      <c r="H57" s="40"/>
      <c r="I57" s="40"/>
      <c r="J57" s="40"/>
      <c r="K57" s="40"/>
      <c r="L57" s="40"/>
      <c r="M57" s="40"/>
      <c r="N57" s="40"/>
      <c r="X57" s="336" t="str">
        <f>C55</f>
        <v>35 建築事業
（既設建築物設備工事業を除く）</v>
      </c>
    </row>
    <row r="58" spans="3:26" ht="12.85">
      <c r="C58" s="1146" t="s">
        <v>457</v>
      </c>
      <c r="D58" s="1147"/>
      <c r="E58" s="1147"/>
      <c r="F58" s="1148"/>
      <c r="G58" s="1127" t="s">
        <v>49</v>
      </c>
      <c r="H58" s="1181"/>
      <c r="I58" s="1181"/>
      <c r="J58" s="1181"/>
      <c r="K58" s="1181"/>
      <c r="L58" s="1181"/>
      <c r="M58" s="1181"/>
      <c r="N58" s="1181"/>
      <c r="O58" s="1182"/>
      <c r="P58" s="1182"/>
      <c r="Q58" s="1182"/>
      <c r="R58" s="1182"/>
      <c r="S58" s="1182"/>
      <c r="T58" s="1182"/>
      <c r="U58" s="1182"/>
      <c r="V58" s="1183"/>
      <c r="X58" s="336" t="str">
        <f>C56</f>
        <v>38 既設建築物設備工事業</v>
      </c>
    </row>
    <row r="59" spans="3:26" ht="10.9" customHeight="1">
      <c r="C59" s="1149"/>
      <c r="D59" s="796"/>
      <c r="E59" s="796"/>
      <c r="F59" s="1150"/>
      <c r="G59" s="1128" t="s">
        <v>552</v>
      </c>
      <c r="H59" s="1086"/>
      <c r="I59" s="1085" t="s">
        <v>553</v>
      </c>
      <c r="J59" s="1086"/>
      <c r="K59" s="1085" t="s">
        <v>554</v>
      </c>
      <c r="L59" s="1086"/>
      <c r="M59" s="1085" t="s">
        <v>565</v>
      </c>
      <c r="N59" s="1086"/>
      <c r="O59" s="1085" t="s">
        <v>566</v>
      </c>
      <c r="P59" s="1086"/>
      <c r="Q59" s="1085" t="s">
        <v>584</v>
      </c>
      <c r="R59" s="1086"/>
      <c r="S59" s="1085" t="s">
        <v>567</v>
      </c>
      <c r="T59" s="1086"/>
      <c r="U59" s="1171" t="s">
        <v>583</v>
      </c>
      <c r="V59" s="1172"/>
      <c r="X59" s="336" t="str">
        <f>C67</f>
        <v>36 機械装置(組立て又は取付け）</v>
      </c>
      <c r="Z59" s="336" t="str">
        <f>$C67</f>
        <v>36 機械装置(組立て又は取付け）</v>
      </c>
    </row>
    <row r="60" spans="3:26">
      <c r="C60" s="1149"/>
      <c r="D60" s="796"/>
      <c r="E60" s="796"/>
      <c r="F60" s="1150"/>
      <c r="G60" s="1129"/>
      <c r="H60" s="1088"/>
      <c r="I60" s="1087"/>
      <c r="J60" s="1088"/>
      <c r="K60" s="1087"/>
      <c r="L60" s="1088"/>
      <c r="M60" s="1087"/>
      <c r="N60" s="1088"/>
      <c r="O60" s="1087"/>
      <c r="P60" s="1088"/>
      <c r="Q60" s="1087"/>
      <c r="R60" s="1088"/>
      <c r="S60" s="1087"/>
      <c r="T60" s="1088"/>
      <c r="U60" s="1173"/>
      <c r="V60" s="1174"/>
      <c r="X60" s="336" t="str">
        <f>C68</f>
        <v>36 機械装置(その他のもの）</v>
      </c>
      <c r="Z60" s="336" t="str">
        <f>$C68</f>
        <v>36 機械装置(その他のもの）</v>
      </c>
    </row>
    <row r="61" spans="3:26">
      <c r="C61" s="1149"/>
      <c r="D61" s="796"/>
      <c r="E61" s="796"/>
      <c r="F61" s="1150"/>
      <c r="G61" s="1129"/>
      <c r="H61" s="1088"/>
      <c r="I61" s="1087"/>
      <c r="J61" s="1088"/>
      <c r="K61" s="1087"/>
      <c r="L61" s="1088"/>
      <c r="M61" s="1087"/>
      <c r="N61" s="1088"/>
      <c r="O61" s="1087"/>
      <c r="P61" s="1088"/>
      <c r="Q61" s="1087"/>
      <c r="R61" s="1088"/>
      <c r="S61" s="1087"/>
      <c r="T61" s="1088"/>
      <c r="U61" s="1173"/>
      <c r="V61" s="1174"/>
      <c r="X61" s="336" t="str">
        <f>C69</f>
        <v>37 その他の建設事業</v>
      </c>
    </row>
    <row r="62" spans="3:26">
      <c r="C62" s="1149"/>
      <c r="D62" s="796"/>
      <c r="E62" s="796"/>
      <c r="F62" s="1150"/>
      <c r="G62" s="1129"/>
      <c r="H62" s="1088"/>
      <c r="I62" s="1087"/>
      <c r="J62" s="1088"/>
      <c r="K62" s="1087"/>
      <c r="L62" s="1088"/>
      <c r="M62" s="1087"/>
      <c r="N62" s="1088"/>
      <c r="O62" s="1087"/>
      <c r="P62" s="1088"/>
      <c r="Q62" s="1087"/>
      <c r="R62" s="1088"/>
      <c r="S62" s="1087"/>
      <c r="T62" s="1088"/>
      <c r="U62" s="1173"/>
      <c r="V62" s="1174"/>
    </row>
    <row r="63" spans="3:26">
      <c r="C63" s="1149"/>
      <c r="D63" s="796"/>
      <c r="E63" s="796"/>
      <c r="F63" s="1150"/>
      <c r="G63" s="1130"/>
      <c r="H63" s="1090"/>
      <c r="I63" s="1089"/>
      <c r="J63" s="1090"/>
      <c r="K63" s="1089"/>
      <c r="L63" s="1090"/>
      <c r="M63" s="1089"/>
      <c r="N63" s="1090"/>
      <c r="O63" s="1089"/>
      <c r="P63" s="1090"/>
      <c r="Q63" s="1089"/>
      <c r="R63" s="1090"/>
      <c r="S63" s="1089"/>
      <c r="T63" s="1090"/>
      <c r="U63" s="1175"/>
      <c r="V63" s="1176"/>
    </row>
    <row r="64" spans="3:26" ht="13.2" customHeight="1">
      <c r="C64" s="1151"/>
      <c r="D64" s="1136"/>
      <c r="E64" s="1136"/>
      <c r="F64" s="1152"/>
      <c r="G64" s="334" t="s">
        <v>198</v>
      </c>
      <c r="H64" s="334" t="s">
        <v>50</v>
      </c>
      <c r="I64" s="334" t="s">
        <v>198</v>
      </c>
      <c r="J64" s="334" t="s">
        <v>50</v>
      </c>
      <c r="K64" s="334" t="s">
        <v>198</v>
      </c>
      <c r="L64" s="334" t="s">
        <v>50</v>
      </c>
      <c r="M64" s="334" t="s">
        <v>198</v>
      </c>
      <c r="N64" s="435" t="s">
        <v>50</v>
      </c>
      <c r="O64" s="334" t="s">
        <v>198</v>
      </c>
      <c r="P64" s="435" t="s">
        <v>50</v>
      </c>
      <c r="Q64" s="334" t="s">
        <v>198</v>
      </c>
      <c r="R64" s="435" t="s">
        <v>50</v>
      </c>
      <c r="S64" s="334" t="s">
        <v>198</v>
      </c>
      <c r="T64" s="435" t="s">
        <v>50</v>
      </c>
      <c r="U64" s="436" t="s">
        <v>198</v>
      </c>
      <c r="V64" s="335" t="s">
        <v>50</v>
      </c>
    </row>
    <row r="65" spans="2:22" ht="12.85">
      <c r="C65" s="1079" t="s">
        <v>458</v>
      </c>
      <c r="D65" s="1080"/>
      <c r="E65" s="1080"/>
      <c r="F65" s="1081"/>
      <c r="G65" s="209" t="s">
        <v>397</v>
      </c>
      <c r="H65" s="260" t="s">
        <v>397</v>
      </c>
      <c r="I65" s="261">
        <v>18</v>
      </c>
      <c r="J65" s="260">
        <v>89</v>
      </c>
      <c r="K65" s="261">
        <v>19</v>
      </c>
      <c r="L65" s="260">
        <v>79</v>
      </c>
      <c r="M65" s="446">
        <v>18</v>
      </c>
      <c r="N65" s="447">
        <v>64</v>
      </c>
      <c r="O65" s="446">
        <v>19</v>
      </c>
      <c r="P65" s="447">
        <v>62</v>
      </c>
      <c r="Q65" s="446">
        <v>18</v>
      </c>
      <c r="R65" s="447">
        <v>64</v>
      </c>
      <c r="S65" s="446">
        <v>19</v>
      </c>
      <c r="T65" s="447">
        <v>62</v>
      </c>
      <c r="U65" s="437">
        <v>19</v>
      </c>
      <c r="V65" s="210">
        <v>34</v>
      </c>
    </row>
    <row r="66" spans="2:22" ht="12.85">
      <c r="C66" s="1079" t="s">
        <v>463</v>
      </c>
      <c r="D66" s="1080"/>
      <c r="E66" s="1080"/>
      <c r="F66" s="1081"/>
      <c r="G66" s="337" t="s">
        <v>397</v>
      </c>
      <c r="H66" s="338" t="s">
        <v>397</v>
      </c>
      <c r="I66" s="339">
        <v>23</v>
      </c>
      <c r="J66" s="338">
        <v>17</v>
      </c>
      <c r="K66" s="339">
        <v>25</v>
      </c>
      <c r="L66" s="338">
        <v>9.5</v>
      </c>
      <c r="M66" s="340">
        <v>24</v>
      </c>
      <c r="N66" s="338">
        <v>9</v>
      </c>
      <c r="O66" s="340">
        <v>24</v>
      </c>
      <c r="P66" s="338">
        <v>9</v>
      </c>
      <c r="Q66" s="340">
        <v>24</v>
      </c>
      <c r="R66" s="338">
        <v>9</v>
      </c>
      <c r="S66" s="340">
        <v>24</v>
      </c>
      <c r="T66" s="338">
        <v>9</v>
      </c>
      <c r="U66" s="438">
        <v>19</v>
      </c>
      <c r="V66" s="341">
        <v>9</v>
      </c>
    </row>
    <row r="67" spans="2:22" ht="12.85">
      <c r="C67" s="1079" t="s">
        <v>466</v>
      </c>
      <c r="D67" s="1080"/>
      <c r="E67" s="1080"/>
      <c r="F67" s="1081"/>
      <c r="G67" s="337" t="s">
        <v>397</v>
      </c>
      <c r="H67" s="338" t="s">
        <v>397</v>
      </c>
      <c r="I67" s="339">
        <v>38</v>
      </c>
      <c r="J67" s="338">
        <v>7.5</v>
      </c>
      <c r="K67" s="339">
        <v>40</v>
      </c>
      <c r="L67" s="338">
        <v>6.5</v>
      </c>
      <c r="M67" s="340">
        <v>38</v>
      </c>
      <c r="N67" s="338">
        <v>6.5</v>
      </c>
      <c r="O67" s="340">
        <v>38</v>
      </c>
      <c r="P67" s="338">
        <v>6.5</v>
      </c>
      <c r="Q67" s="340">
        <v>38</v>
      </c>
      <c r="R67" s="338">
        <v>6.5</v>
      </c>
      <c r="S67" s="340">
        <v>38</v>
      </c>
      <c r="T67" s="338">
        <v>6.5</v>
      </c>
      <c r="U67" s="438">
        <v>38</v>
      </c>
      <c r="V67" s="341">
        <v>6</v>
      </c>
    </row>
    <row r="68" spans="2:22" ht="12.85">
      <c r="C68" s="1079" t="s">
        <v>467</v>
      </c>
      <c r="D68" s="1080"/>
      <c r="E68" s="1080"/>
      <c r="F68" s="1081"/>
      <c r="G68" s="337" t="s">
        <v>397</v>
      </c>
      <c r="H68" s="338" t="s">
        <v>397</v>
      </c>
      <c r="I68" s="339">
        <v>21</v>
      </c>
      <c r="J68" s="338">
        <v>7.5</v>
      </c>
      <c r="K68" s="339">
        <v>22</v>
      </c>
      <c r="L68" s="338">
        <v>6.5</v>
      </c>
      <c r="M68" s="340">
        <v>21</v>
      </c>
      <c r="N68" s="338">
        <v>6.5</v>
      </c>
      <c r="O68" s="340">
        <v>21</v>
      </c>
      <c r="P68" s="338">
        <v>6.5</v>
      </c>
      <c r="Q68" s="340">
        <v>21</v>
      </c>
      <c r="R68" s="338">
        <v>6.5</v>
      </c>
      <c r="S68" s="340">
        <v>21</v>
      </c>
      <c r="T68" s="338">
        <v>6.5</v>
      </c>
      <c r="U68" s="438">
        <v>21</v>
      </c>
      <c r="V68" s="341">
        <v>6</v>
      </c>
    </row>
    <row r="69" spans="2:22" ht="13.2" customHeight="1" thickBot="1">
      <c r="C69" s="1082" t="s">
        <v>468</v>
      </c>
      <c r="D69" s="1083"/>
      <c r="E69" s="1083"/>
      <c r="F69" s="1084"/>
      <c r="G69" s="342" t="s">
        <v>397</v>
      </c>
      <c r="H69" s="343" t="s">
        <v>397</v>
      </c>
      <c r="I69" s="344">
        <v>23</v>
      </c>
      <c r="J69" s="343">
        <v>19</v>
      </c>
      <c r="K69" s="344">
        <v>24</v>
      </c>
      <c r="L69" s="343">
        <v>17</v>
      </c>
      <c r="M69" s="345">
        <v>24</v>
      </c>
      <c r="N69" s="343">
        <v>15</v>
      </c>
      <c r="O69" s="345">
        <v>24</v>
      </c>
      <c r="P69" s="343">
        <v>15</v>
      </c>
      <c r="Q69" s="345">
        <v>24</v>
      </c>
      <c r="R69" s="343">
        <v>15</v>
      </c>
      <c r="S69" s="345">
        <v>24</v>
      </c>
      <c r="T69" s="343">
        <v>15</v>
      </c>
      <c r="U69" s="439">
        <v>23</v>
      </c>
      <c r="V69" s="346">
        <v>15</v>
      </c>
    </row>
    <row r="70" spans="2:22" ht="11.25" customHeight="1">
      <c r="D70" s="190"/>
      <c r="E70" s="190"/>
      <c r="F70" s="190"/>
      <c r="G70" s="40"/>
      <c r="H70" s="40"/>
      <c r="I70" s="40"/>
      <c r="J70" s="40"/>
      <c r="K70" s="40"/>
      <c r="L70" s="40"/>
      <c r="M70" s="40"/>
      <c r="N70" s="40"/>
    </row>
    <row r="71" spans="2:22">
      <c r="C71" s="39" t="s">
        <v>469</v>
      </c>
    </row>
    <row r="72" spans="2:22">
      <c r="C72" s="39" t="s">
        <v>470</v>
      </c>
    </row>
    <row r="75" spans="2:22" ht="11.25" customHeight="1">
      <c r="B75" s="39" t="s">
        <v>202</v>
      </c>
    </row>
    <row r="76" spans="2:22">
      <c r="C76" s="39" t="s">
        <v>203</v>
      </c>
      <c r="D76" s="2"/>
      <c r="E76" s="2"/>
      <c r="F76" s="2"/>
      <c r="G76" s="2"/>
      <c r="H76" s="2"/>
      <c r="I76" s="2"/>
    </row>
    <row r="77" spans="2:22">
      <c r="C77" s="40"/>
      <c r="D77" s="40"/>
    </row>
    <row r="78" spans="2:22">
      <c r="C78" s="40"/>
      <c r="D78" s="40" t="s">
        <v>204</v>
      </c>
    </row>
    <row r="81" spans="2:10">
      <c r="B81" s="39" t="s">
        <v>238</v>
      </c>
    </row>
    <row r="82" spans="2:10" ht="12.15" thickBot="1">
      <c r="C82" s="39" t="s">
        <v>239</v>
      </c>
      <c r="D82" s="2"/>
    </row>
    <row r="83" spans="2:10" ht="12.85">
      <c r="C83" s="1142" t="s">
        <v>49</v>
      </c>
      <c r="D83" s="483"/>
      <c r="E83" s="483"/>
      <c r="F83" s="483"/>
      <c r="G83" s="483"/>
      <c r="H83" s="483"/>
      <c r="I83" s="483"/>
      <c r="J83" s="484"/>
    </row>
    <row r="84" spans="2:10">
      <c r="C84" s="1091" t="str">
        <f>$C$14&amp;CHAR(10)&amp;"以前のもの"&amp;CHAR(10)&amp;"(計算に使用しない)"</f>
        <v>平成19年3月31日
以前のもの
(計算に使用しない)</v>
      </c>
      <c r="D84" s="1092"/>
      <c r="E84" s="1097" t="str">
        <f>$E$14&amp;CHAR(10)&amp;"以前のもの"</f>
        <v>平成27年3月31日
以前のもの</v>
      </c>
      <c r="F84" s="1097"/>
      <c r="G84" s="1097" t="str">
        <f>$G$14&amp;CHAR(10)&amp;"以前のもの"</f>
        <v>平成30年3月31日
以前のもの</v>
      </c>
      <c r="H84" s="1097"/>
      <c r="I84" s="1097" t="str">
        <f>$I$14&amp;CHAR(10)&amp;"以降のもの"</f>
        <v>平成30年4月1日
以降のもの</v>
      </c>
      <c r="J84" s="1100"/>
    </row>
    <row r="85" spans="2:10">
      <c r="C85" s="1093"/>
      <c r="D85" s="1094"/>
      <c r="E85" s="1098"/>
      <c r="F85" s="1098"/>
      <c r="G85" s="1098"/>
      <c r="H85" s="1098"/>
      <c r="I85" s="1098"/>
      <c r="J85" s="1101"/>
    </row>
    <row r="86" spans="2:10">
      <c r="C86" s="1093"/>
      <c r="D86" s="1094"/>
      <c r="E86" s="1098"/>
      <c r="F86" s="1098"/>
      <c r="G86" s="1098"/>
      <c r="H86" s="1098"/>
      <c r="I86" s="1098"/>
      <c r="J86" s="1101"/>
    </row>
    <row r="87" spans="2:10">
      <c r="C87" s="1095"/>
      <c r="D87" s="1096"/>
      <c r="E87" s="1099"/>
      <c r="F87" s="1099"/>
      <c r="G87" s="1099"/>
      <c r="H87" s="1099"/>
      <c r="I87" s="1099"/>
      <c r="J87" s="1102"/>
    </row>
    <row r="88" spans="2:10" ht="12.15" thickBot="1">
      <c r="C88" s="1103" t="s">
        <v>471</v>
      </c>
      <c r="D88" s="1104"/>
      <c r="E88" s="1105">
        <v>0.6</v>
      </c>
      <c r="F88" s="1106"/>
      <c r="G88" s="1105">
        <v>0.6</v>
      </c>
      <c r="H88" s="1106"/>
      <c r="I88" s="1105">
        <v>0.6</v>
      </c>
      <c r="J88" s="1107"/>
    </row>
    <row r="89" spans="2:10">
      <c r="C89" s="39" t="s">
        <v>242</v>
      </c>
    </row>
    <row r="92" spans="2:10">
      <c r="B92" s="39" t="s">
        <v>355</v>
      </c>
    </row>
    <row r="93" spans="2:10">
      <c r="C93" s="39" t="s">
        <v>362</v>
      </c>
      <c r="D93" s="2"/>
      <c r="E93" s="2"/>
      <c r="F93" s="2"/>
      <c r="G93" s="2"/>
      <c r="H93" s="2"/>
      <c r="I93" s="2"/>
    </row>
    <row r="94" spans="2:10">
      <c r="C94" s="1108" t="str">
        <f>"工事開始日が"&amp;CHAR(10)&amp;$C$100&amp;CHAR(10)&amp;"以前のもの"</f>
        <v>工事開始日が
平成25年9月30日
以前のもの</v>
      </c>
      <c r="D94" s="1109"/>
      <c r="E94" s="1108" t="str">
        <f>"工事開始日が"&amp;CHAR(10)&amp;$E$100&amp;"～"&amp;$G$100&amp;CHAR(10)&amp;"までのもの"</f>
        <v>工事開始日が
平成25年10月1日～平成27年3月31日
までのもの</v>
      </c>
      <c r="F94" s="1114"/>
      <c r="G94" s="1114"/>
      <c r="H94" s="1109"/>
      <c r="I94" s="1108" t="str">
        <f>"工事開始日が"&amp;CHAR(10)&amp;$I$100&amp;CHAR(10)&amp;"以降のもの"</f>
        <v>工事開始日が
平成27年4月1日
以降のもの</v>
      </c>
      <c r="J94" s="1109"/>
    </row>
    <row r="95" spans="2:10">
      <c r="C95" s="1110"/>
      <c r="D95" s="1111"/>
      <c r="E95" s="1110"/>
      <c r="F95" s="1115"/>
      <c r="G95" s="1115"/>
      <c r="H95" s="1111"/>
      <c r="I95" s="1110"/>
      <c r="J95" s="1111"/>
    </row>
    <row r="96" spans="2:10">
      <c r="C96" s="1112"/>
      <c r="D96" s="1113"/>
      <c r="E96" s="1112"/>
      <c r="F96" s="1116"/>
      <c r="G96" s="1116"/>
      <c r="H96" s="1113"/>
      <c r="I96" s="1112"/>
      <c r="J96" s="1113"/>
    </row>
    <row r="97" spans="3:10">
      <c r="C97" s="1117" t="s">
        <v>358</v>
      </c>
      <c r="D97" s="1118"/>
      <c r="E97" s="1117" t="s">
        <v>359</v>
      </c>
      <c r="F97" s="1119"/>
      <c r="G97" s="1119"/>
      <c r="H97" s="1118"/>
      <c r="I97" s="1117" t="s">
        <v>358</v>
      </c>
      <c r="J97" s="1118"/>
    </row>
    <row r="98" spans="3:10">
      <c r="C98" s="325" t="s">
        <v>7</v>
      </c>
      <c r="D98" s="326" t="s">
        <v>205</v>
      </c>
      <c r="E98" s="325" t="s">
        <v>7</v>
      </c>
      <c r="F98" s="326" t="s">
        <v>205</v>
      </c>
      <c r="G98" s="325" t="s">
        <v>7</v>
      </c>
      <c r="H98" s="326" t="s">
        <v>205</v>
      </c>
      <c r="I98" s="325" t="s">
        <v>7</v>
      </c>
      <c r="J98" s="326" t="s">
        <v>205</v>
      </c>
    </row>
    <row r="99" spans="3:10">
      <c r="C99" s="327">
        <v>2013</v>
      </c>
      <c r="D99" s="347" t="s">
        <v>356</v>
      </c>
      <c r="E99" s="348">
        <v>2013</v>
      </c>
      <c r="F99" s="347" t="s">
        <v>357</v>
      </c>
      <c r="G99" s="348">
        <v>2015</v>
      </c>
      <c r="H99" s="347" t="s">
        <v>206</v>
      </c>
      <c r="I99" s="348">
        <v>2015</v>
      </c>
      <c r="J99" s="347" t="s">
        <v>207</v>
      </c>
    </row>
    <row r="100" spans="3:10">
      <c r="C100" s="1077" t="str">
        <f>TEXT(DATE(LEFT(C99,4),1,1),"ggge年")&amp;D99</f>
        <v>平成25年9月30日</v>
      </c>
      <c r="D100" s="1078"/>
      <c r="E100" s="1077" t="str">
        <f>TEXT(DATE(LEFT(E99,4),1,1),"ggge年")&amp;F99</f>
        <v>平成25年10月1日</v>
      </c>
      <c r="F100" s="1078"/>
      <c r="G100" s="1077" t="str">
        <f>TEXT(DATE(LEFT(G99,4),1,1),"ggge年")&amp;H99</f>
        <v>平成27年3月31日</v>
      </c>
      <c r="H100" s="1078"/>
      <c r="I100" s="1077" t="str">
        <f>TEXT(DATE(LEFT(I99,4),1,1),"ggge年")&amp;J99</f>
        <v>平成27年4月1日</v>
      </c>
      <c r="J100" s="1078"/>
    </row>
    <row r="101" spans="3:10">
      <c r="C101" s="1075">
        <f>DATEVALUE(C100)</f>
        <v>41547</v>
      </c>
      <c r="D101" s="1076"/>
      <c r="E101" s="1075">
        <f>DATEVALUE(E100)</f>
        <v>41548</v>
      </c>
      <c r="F101" s="1076"/>
      <c r="G101" s="1075">
        <f>DATEVALUE(G100)</f>
        <v>42094</v>
      </c>
      <c r="H101" s="1076"/>
      <c r="I101" s="1075">
        <f>DATEVALUE(I100)</f>
        <v>42095</v>
      </c>
      <c r="J101" s="1076"/>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4"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190" customWidth="1"/>
    <col min="2" max="2" width="13.25" style="190" bestFit="1" customWidth="1"/>
    <col min="3" max="5" width="20.125" style="190" customWidth="1"/>
    <col min="6" max="6" width="19.75" style="190" customWidth="1"/>
    <col min="7" max="7" width="19.875" style="190" customWidth="1"/>
    <col min="8" max="8" width="18.5" style="190" bestFit="1" customWidth="1"/>
    <col min="9" max="9" width="18.75" style="190" customWidth="1"/>
    <col min="10" max="11" width="18.875" style="190" customWidth="1"/>
    <col min="12" max="12" width="18.75" style="190" customWidth="1"/>
    <col min="13" max="13" width="19.625" style="190" customWidth="1"/>
    <col min="14" max="14" width="17.25" style="190" bestFit="1" customWidth="1"/>
    <col min="15" max="15" width="13.25" style="190" customWidth="1"/>
    <col min="16" max="16" width="17.5" style="190" bestFit="1" customWidth="1"/>
    <col min="17" max="17" width="11.5" style="190" customWidth="1"/>
    <col min="18" max="18" width="15.625" style="190" customWidth="1"/>
    <col min="19" max="19" width="9" style="190"/>
    <col min="20" max="21" width="5" style="190" customWidth="1"/>
    <col min="22" max="28" width="15" style="190" customWidth="1"/>
    <col min="29" max="29" width="9" style="190"/>
    <col min="30" max="30" width="10.25" style="190" customWidth="1"/>
    <col min="31" max="35" width="9" style="190"/>
    <col min="36" max="36" width="22.75" style="190" customWidth="1"/>
    <col min="37" max="16384" width="9" style="190"/>
  </cols>
  <sheetData>
    <row r="1" spans="1:37" ht="15" customHeight="1">
      <c r="A1" s="449" t="s">
        <v>586</v>
      </c>
    </row>
    <row r="2" spans="1:37" ht="15" customHeight="1">
      <c r="A2" s="191" t="s">
        <v>148</v>
      </c>
      <c r="B2" s="191" t="s">
        <v>146</v>
      </c>
      <c r="C2" s="191" t="s">
        <v>149</v>
      </c>
    </row>
    <row r="3" spans="1:37" ht="38.5">
      <c r="A3" s="191"/>
      <c r="B3" s="191"/>
      <c r="C3" s="192" t="s">
        <v>370</v>
      </c>
      <c r="D3" s="192" t="s">
        <v>151</v>
      </c>
      <c r="E3" s="192" t="s">
        <v>152</v>
      </c>
      <c r="F3" s="272" t="s">
        <v>373</v>
      </c>
      <c r="G3" s="272" t="s">
        <v>375</v>
      </c>
      <c r="H3" s="272" t="s">
        <v>376</v>
      </c>
      <c r="I3" s="190" t="s">
        <v>448</v>
      </c>
      <c r="J3" s="192"/>
      <c r="O3" s="205"/>
      <c r="P3" s="205"/>
    </row>
    <row r="4" spans="1:37" ht="15" customHeight="1">
      <c r="A4" s="190" t="s">
        <v>58</v>
      </c>
      <c r="B4" s="467" t="s">
        <v>561</v>
      </c>
      <c r="C4" s="190" t="e">
        <f>INT(SUMPRODUCT(($E$65:$E$330=A4)*($F$65:$F$330=B4)*($N$65:$N$330)))+INT(SUMPRODUCT(($E$65:$E$330=A4)*($P$65:$P$330)))</f>
        <v>#REF!</v>
      </c>
      <c r="D4" s="190" t="e" cm="1">
        <f t="array" ref="D4">INT(SUMPRODUCT(($E$65:$E$330=A4)*($F$65:$F$330=B4)*($J$65:$J$330)))</f>
        <v>#REF!</v>
      </c>
      <c r="E4" s="193" t="e">
        <f t="shared" ref="E4:E35" si="0">INT(SUMPRODUCT(($E$65:$E$330=A4)*($F$65:$F$330=B4)*($K$65:$K$330)))</f>
        <v>#REF!</v>
      </c>
      <c r="F4" s="269" t="e">
        <f>SUM(G4:H4)</f>
        <v>#REF!</v>
      </c>
      <c r="G4" s="269" t="e" cm="1">
        <f t="array" ref="G4">INT(SUMPRODUCT(($E$65:$E$330=A4)*($F$65:$F$330=B4)*($O$65:$O$330))/1000)</f>
        <v>#REF!</v>
      </c>
      <c r="H4" s="269" t="e">
        <f>INT(SUMPRODUCT(($E$65:$E$330=A4)*($F$65:$F$330=B4)*($Q$65:$Q$330))/1000)</f>
        <v>#REF!</v>
      </c>
      <c r="J4" s="194" t="s">
        <v>153</v>
      </c>
      <c r="K4" s="195" t="s">
        <v>154</v>
      </c>
      <c r="L4" s="195"/>
      <c r="M4" s="195" t="s">
        <v>155</v>
      </c>
      <c r="N4" s="195" t="s">
        <v>156</v>
      </c>
      <c r="O4" s="195" t="s">
        <v>157</v>
      </c>
      <c r="P4" s="195"/>
      <c r="Q4" s="195"/>
      <c r="R4" s="195"/>
      <c r="S4" s="196"/>
      <c r="T4" s="1189" t="s">
        <v>243</v>
      </c>
      <c r="U4" s="220"/>
      <c r="V4" s="221" t="s">
        <v>244</v>
      </c>
      <c r="W4" s="222" t="s">
        <v>245</v>
      </c>
      <c r="X4" s="222" t="s">
        <v>246</v>
      </c>
      <c r="Y4" s="223" t="s">
        <v>247</v>
      </c>
      <c r="Z4" s="222" t="s">
        <v>248</v>
      </c>
      <c r="AA4" s="222" t="s">
        <v>249</v>
      </c>
      <c r="AB4" s="222" t="s">
        <v>250</v>
      </c>
      <c r="AD4" s="281" t="s">
        <v>411</v>
      </c>
    </row>
    <row r="5" spans="1:37" ht="15" customHeight="1">
      <c r="A5" s="190" t="s">
        <v>58</v>
      </c>
      <c r="B5" s="467" t="s">
        <v>563</v>
      </c>
      <c r="C5" s="190" t="e">
        <f>INT(SUMPRODUCT(($E$65:$E$330=A5)*($F$65:$F$330=B5)*($N$65:$N$330)))</f>
        <v>#REF!</v>
      </c>
      <c r="D5" s="190" t="e">
        <f t="shared" ref="D5:D35" si="1">INT(SUMPRODUCT(($E$65:$E$330=A5)*($F$65:$F$330=B5)*($J$65:$J$330)))</f>
        <v>#REF!</v>
      </c>
      <c r="E5" s="193" t="e">
        <f t="shared" si="0"/>
        <v>#REF!</v>
      </c>
      <c r="F5" s="269" t="e">
        <f t="shared" ref="F5:F35" si="2">SUM(G5:H5)</f>
        <v>#REF!</v>
      </c>
      <c r="G5" s="269" t="e">
        <f t="shared" ref="G5:G35" si="3">INT(SUMPRODUCT(($E$65:$E$330=A5)*($F$65:$F$330=B5)*($O$65:$O$330))/1000)</f>
        <v>#REF!</v>
      </c>
      <c r="H5" s="269">
        <v>0</v>
      </c>
      <c r="J5" s="196"/>
      <c r="K5" s="190" t="s">
        <v>158</v>
      </c>
      <c r="M5" s="205" t="e">
        <f>M6</f>
        <v>#REF!</v>
      </c>
      <c r="O5" s="205" t="e">
        <f>O6</f>
        <v>#REF!</v>
      </c>
      <c r="P5" s="205"/>
      <c r="S5" s="217"/>
      <c r="T5" s="1187"/>
      <c r="U5" s="224" t="s">
        <v>251</v>
      </c>
      <c r="V5" s="225" t="e">
        <f>(INDEX(($V$11:$AB$13,$V$19:$AB$21,$V$26:$AB$28,$V$41:$AB$43,$V$48:$AB$50),1,1,$AD$5))</f>
        <v>#REF!</v>
      </c>
      <c r="W5" s="225" t="e">
        <f>(INDEX(($V$11:$AB$13,$V$19:$AB$21,$V$26:$AB$28,$V$41:$AB$43,$V$48:$AB$50),1,2,$AD$5))</f>
        <v>#REF!</v>
      </c>
      <c r="X5" s="225" t="e">
        <f>(INDEX(($V$11:$AB$13,$V$19:$AB$21,$V$26:$AB$28,$V$41:$AB$43,$V$48:$AB$50),1,3,$AD$5))</f>
        <v>#REF!</v>
      </c>
      <c r="Y5" s="225" t="e">
        <f>(INDEX(($V$11:$AB$13,$V$19:$AB$21,$V$26:$AB$28,$V$41:$AB$43,$V$48:$AB$50),1,4,$AD$5))</f>
        <v>#REF!</v>
      </c>
      <c r="Z5" s="225" t="e">
        <f>(INDEX(($V$11:$AB$13,$V$19:$AB$21,$V$26:$AB$28,$V$41:$AB$43,$V$48:$AB$50),1,5,$AD$5))</f>
        <v>#REF!</v>
      </c>
      <c r="AA5" s="225" t="e">
        <f>(INDEX(($V$11:$AB$13,$V$19:$AB$21,$V$26:$AB$28,$V$41:$AB$43,$V$48:$AB$50),1,6,$AD$5))</f>
        <v>#REF!</v>
      </c>
      <c r="AB5" s="225" t="e">
        <f>(INDEX(($V$11:$AB$13,$V$19:$AB$21,$V$26:$AB$28,$V$41:$AB$43,$V$48:$AB$50),1,7,$AD$5))</f>
        <v>#REF!</v>
      </c>
      <c r="AD5" s="287" t="e">
        <f>IF((AK10+AK18+AK25+AK32+AK40+AK47)=0,4,AK10+AK18+AK25+AK32+AK40+AK47)</f>
        <v>#REF!</v>
      </c>
    </row>
    <row r="6" spans="1:37" ht="15" customHeight="1">
      <c r="A6" s="190" t="s">
        <v>458</v>
      </c>
      <c r="B6" s="467" t="s">
        <v>562</v>
      </c>
      <c r="C6" s="190" t="e">
        <f>INT(SUMPRODUCT(($E$65:$E$330=A6)*($F$65:$F$330=B6)*($N$65:$N$330)))</f>
        <v>#REF!</v>
      </c>
      <c r="D6" s="190" t="e">
        <f t="shared" si="1"/>
        <v>#REF!</v>
      </c>
      <c r="E6" s="440" t="e">
        <f t="shared" si="0"/>
        <v>#REF!</v>
      </c>
      <c r="F6" s="269" t="e">
        <f t="shared" si="2"/>
        <v>#REF!</v>
      </c>
      <c r="G6" s="269" t="e">
        <f t="shared" si="3"/>
        <v>#REF!</v>
      </c>
      <c r="H6" s="269">
        <v>0</v>
      </c>
      <c r="J6" s="196"/>
      <c r="K6" s="190" t="s">
        <v>159</v>
      </c>
      <c r="M6" s="463" t="e">
        <f>#REF!</f>
        <v>#REF!</v>
      </c>
      <c r="O6" s="463" t="e">
        <f>#REF!</f>
        <v>#REF!</v>
      </c>
      <c r="P6" s="205"/>
      <c r="S6" s="196"/>
      <c r="T6" s="1187"/>
      <c r="U6" s="226" t="s">
        <v>252</v>
      </c>
      <c r="V6" s="225" t="e">
        <f>(INDEX(($V$11:$AB$13,$V$19:$AB$21,$V$26:$AB$28,$V$41:$AB$43,$V$48:$AB$50),2,1,$AD$5))</f>
        <v>#REF!</v>
      </c>
      <c r="W6" s="225" t="e">
        <f>(INDEX(($V$11:$AB$13,$V$19:$AB$21,$V$26:$AB$28,$V$41:$AB$43,$V$48:$AB$50),2,2,$AD$5))</f>
        <v>#REF!</v>
      </c>
      <c r="X6" s="227" t="s">
        <v>253</v>
      </c>
      <c r="Y6" s="228" t="s">
        <v>254</v>
      </c>
      <c r="Z6" s="228" t="s">
        <v>255</v>
      </c>
      <c r="AA6" s="229"/>
      <c r="AB6" s="225" t="e">
        <f>(INDEX(($V$11:$AB$13,$V$19:$AB$21,$V$26:$AB$28,$V$41:$AB$43,$V$48:$AB$50),2,7,$AD$5))</f>
        <v>#REF!</v>
      </c>
    </row>
    <row r="7" spans="1:37" ht="15" customHeight="1">
      <c r="A7" s="197" t="s">
        <v>555</v>
      </c>
      <c r="B7" s="468" t="s">
        <v>564</v>
      </c>
      <c r="C7" s="197" t="e">
        <f>INT(SUMPRODUCT(($E$65:$E$330=A7)*($F$65:$F$330=B7)*($N$65:$N$330)))</f>
        <v>#REF!</v>
      </c>
      <c r="D7" s="197" t="e">
        <f t="shared" si="1"/>
        <v>#REF!</v>
      </c>
      <c r="E7" s="199" t="e">
        <f t="shared" si="0"/>
        <v>#REF!</v>
      </c>
      <c r="F7" s="270" t="e">
        <f t="shared" si="2"/>
        <v>#REF!</v>
      </c>
      <c r="G7" s="270" t="e">
        <f t="shared" si="3"/>
        <v>#REF!</v>
      </c>
      <c r="H7" s="270">
        <v>0</v>
      </c>
      <c r="J7" s="196"/>
      <c r="K7" s="190" t="s">
        <v>160</v>
      </c>
      <c r="S7" s="196"/>
      <c r="T7" s="1188"/>
      <c r="U7" s="224" t="s">
        <v>256</v>
      </c>
      <c r="V7" s="225" t="e">
        <f>(INDEX(($V$11:$AB$13,$V$19:$AB$21,$V$26:$AB$28,$V$41:$AB$43,$V$48:$AB$50),3,1,$AD$5))</f>
        <v>#REF!</v>
      </c>
      <c r="W7" s="225" t="e">
        <f>(INDEX(($V$11:$AB$13,$V$19:$AB$21,$V$26:$AB$28,$V$41:$AB$43,$V$48:$AB$50),3,2,$AD$5))</f>
        <v>#REF!</v>
      </c>
      <c r="X7" s="225" t="e">
        <f>(INDEX(($V$11:$AB$13,$V$19:$AB$21,$V$26:$AB$28,$V$41:$AB$43,$V$48:$AB$50),3,3,$AD$5))</f>
        <v>#REF!</v>
      </c>
      <c r="Y7" s="225" t="e">
        <f>(INDEX(($V$11:$AB$13,$V$19:$AB$21,$V$26:$AB$28,$V$41:$AB$43,$V$48:$AB$50),3,4,$AD$5))</f>
        <v>#REF!</v>
      </c>
      <c r="Z7" s="225" t="e">
        <f>(INDEX(($V$11:$AB$13,$V$19:$AB$21,$V$26:$AB$28,$V$41:$AB$43,$V$48:$AB$50),3,5,$AD$5))</f>
        <v>#REF!</v>
      </c>
      <c r="AA7" s="230"/>
      <c r="AB7" s="225" t="e">
        <f>(INDEX(($V$11:$AB$13,$V$19:$AB$21,$V$26:$AB$28,$V$41:$AB$43,$V$48:$AB$50),3,7,$AD$5))</f>
        <v>#REF!</v>
      </c>
    </row>
    <row r="8" spans="1:37" ht="15" customHeight="1">
      <c r="A8" s="190" t="s">
        <v>59</v>
      </c>
      <c r="B8" s="467" t="s">
        <v>561</v>
      </c>
      <c r="C8" s="190" t="e">
        <f>INT(SUMPRODUCT(($E$65:$E$330=A8)*($F$65:$F$330=B8)*($N$65:$N$330)))+INT(SUMPRODUCT(($E$65:$E$330=A8)*($P$65:$P$330)))</f>
        <v>#REF!</v>
      </c>
      <c r="D8" s="190" t="e">
        <f t="shared" si="1"/>
        <v>#REF!</v>
      </c>
      <c r="E8" s="193" t="e">
        <f t="shared" si="0"/>
        <v>#REF!</v>
      </c>
      <c r="F8" s="269" t="e">
        <f t="shared" si="2"/>
        <v>#REF!</v>
      </c>
      <c r="G8" s="269" t="e">
        <f t="shared" si="3"/>
        <v>#REF!</v>
      </c>
      <c r="H8" s="269" t="e">
        <f>INT(SUMPRODUCT(($E$65:$E$330=A8)*($F$65:$F$330=B8)*($Q$65:$Q$330))/1000)</f>
        <v>#REF!</v>
      </c>
      <c r="J8" s="196"/>
      <c r="S8" s="196"/>
    </row>
    <row r="9" spans="1:37" ht="15" customHeight="1">
      <c r="A9" s="190" t="s">
        <v>59</v>
      </c>
      <c r="B9" s="467" t="s">
        <v>563</v>
      </c>
      <c r="C9" s="190" t="e">
        <f>INT(SUMPRODUCT(($E$65:$E$330=A9)*($F$65:$F$330=B9)*($N$65:$N$330)))</f>
        <v>#REF!</v>
      </c>
      <c r="D9" s="190" t="e">
        <f t="shared" si="1"/>
        <v>#REF!</v>
      </c>
      <c r="E9" s="193" t="e">
        <f t="shared" si="0"/>
        <v>#REF!</v>
      </c>
      <c r="F9" s="269" t="e">
        <f t="shared" si="2"/>
        <v>#REF!</v>
      </c>
      <c r="G9" s="269" t="e">
        <f t="shared" si="3"/>
        <v>#REF!</v>
      </c>
      <c r="H9" s="269">
        <v>0</v>
      </c>
      <c r="J9" s="196"/>
      <c r="S9" s="196"/>
      <c r="T9" s="231" t="s">
        <v>257</v>
      </c>
      <c r="U9" s="231"/>
      <c r="V9" s="231"/>
      <c r="W9" s="231"/>
      <c r="X9" s="231"/>
      <c r="Y9" s="232"/>
      <c r="Z9" s="231"/>
      <c r="AA9" s="231"/>
      <c r="AB9" s="231"/>
    </row>
    <row r="10" spans="1:37" ht="15" customHeight="1">
      <c r="A10" s="197" t="s">
        <v>59</v>
      </c>
      <c r="B10" s="468" t="s">
        <v>562</v>
      </c>
      <c r="C10" s="197" t="e">
        <f>INT(SUMPRODUCT(($E$65:$E$330=A10)*($F$65:$F$330=B10)*($N$65:$N$330)))</f>
        <v>#REF!</v>
      </c>
      <c r="D10" s="197" t="e">
        <f t="shared" si="1"/>
        <v>#REF!</v>
      </c>
      <c r="E10" s="199" t="e">
        <f t="shared" si="0"/>
        <v>#REF!</v>
      </c>
      <c r="F10" s="270" t="e">
        <f t="shared" si="2"/>
        <v>#REF!</v>
      </c>
      <c r="G10" s="270" t="e">
        <f t="shared" si="3"/>
        <v>#REF!</v>
      </c>
      <c r="H10" s="270">
        <v>0</v>
      </c>
      <c r="J10" s="196"/>
      <c r="K10" s="190" t="s">
        <v>161</v>
      </c>
      <c r="M10" s="463" t="e">
        <f>#REF!</f>
        <v>#REF!</v>
      </c>
      <c r="N10" s="190">
        <v>0.02</v>
      </c>
      <c r="O10" s="463" t="e">
        <f>#REF!</f>
        <v>#REF!</v>
      </c>
      <c r="P10" s="205"/>
      <c r="S10" s="217"/>
      <c r="T10" s="1189" t="s">
        <v>243</v>
      </c>
      <c r="U10" s="220"/>
      <c r="V10" s="221" t="s">
        <v>244</v>
      </c>
      <c r="W10" s="222" t="s">
        <v>245</v>
      </c>
      <c r="X10" s="222" t="s">
        <v>246</v>
      </c>
      <c r="Y10" s="223" t="s">
        <v>247</v>
      </c>
      <c r="Z10" s="222" t="s">
        <v>248</v>
      </c>
      <c r="AA10" s="222" t="s">
        <v>249</v>
      </c>
      <c r="AB10" s="222" t="s">
        <v>250</v>
      </c>
      <c r="AD10" s="289" t="s">
        <v>412</v>
      </c>
      <c r="AE10" s="290"/>
      <c r="AF10" s="290"/>
      <c r="AG10" s="290"/>
      <c r="AH10" s="290"/>
      <c r="AI10" s="290"/>
      <c r="AJ10" s="290"/>
      <c r="AK10" s="291" t="e">
        <f>IF(AND(AK11,AK12,AK13),1)</f>
        <v>#REF!</v>
      </c>
    </row>
    <row r="11" spans="1:37" ht="15" customHeight="1">
      <c r="A11" s="190" t="s">
        <v>60</v>
      </c>
      <c r="B11" s="467" t="s">
        <v>561</v>
      </c>
      <c r="C11" s="190" t="e">
        <f>INT(SUMPRODUCT(($E$65:$E$330=A11)*($F$65:$F$330=B11)*($N$65:$N$330)))+INT(SUMPRODUCT(($E$65:$E$330=A11)*($P$65:$P$330)))</f>
        <v>#REF!</v>
      </c>
      <c r="D11" s="190" t="e">
        <f t="shared" si="1"/>
        <v>#REF!</v>
      </c>
      <c r="E11" s="193" t="e">
        <f t="shared" si="0"/>
        <v>#REF!</v>
      </c>
      <c r="F11" s="269" t="e">
        <f t="shared" si="2"/>
        <v>#REF!</v>
      </c>
      <c r="G11" s="269" t="e">
        <f t="shared" si="3"/>
        <v>#REF!</v>
      </c>
      <c r="H11" s="273" t="e">
        <f>INT(SUMPRODUCT(($E$65:$E$330=A11)*($F$65:$F$330=B11)*($Q$65:$Q$330))/1000)</f>
        <v>#REF!</v>
      </c>
      <c r="J11" s="196"/>
      <c r="M11" s="205"/>
      <c r="S11" s="196"/>
      <c r="T11" s="1187"/>
      <c r="U11" s="224" t="s">
        <v>251</v>
      </c>
      <c r="V11" s="225" t="e">
        <f>IF(OR($O$19="",$O$19=0,$O$19=1),$O$13,IF($O$13-$O$19*INT($O$13/$O$19)=0,$O$13/3,IF($O$13-$O$19*INT($O$13/$O$19)=2,INT($O$13/$O$19)+2,INT($O$13/$O$19)+1)))</f>
        <v>#REF!</v>
      </c>
      <c r="W11" s="233" t="e">
        <f>IF(OR($O$5="",$O$5=0),0,IF($M$19&lt;=$O$5,0,IF($M$19-$O$5&gt;V11,V11,$M$19-$O$5)))</f>
        <v>#REF!</v>
      </c>
      <c r="X11" s="233" t="e">
        <f>Z13</f>
        <v>#REF!</v>
      </c>
      <c r="Y11" s="234" t="e">
        <f>IF(OR(V11="",V11=0),0,V11-W11+X11)</f>
        <v>#REF!</v>
      </c>
      <c r="Z11" s="234">
        <v>0</v>
      </c>
      <c r="AA11" s="233" t="e">
        <f>$O$10</f>
        <v>#REF!</v>
      </c>
      <c r="AB11" s="233" t="e">
        <f>IF(OR(V11="",V11=0),0,Y11+AA11)</f>
        <v>#REF!</v>
      </c>
      <c r="AD11" s="293"/>
      <c r="AE11" s="294" t="s">
        <v>413</v>
      </c>
      <c r="AF11" s="295" t="s">
        <v>414</v>
      </c>
      <c r="AG11" s="295"/>
      <c r="AH11" s="295"/>
      <c r="AI11" s="295"/>
      <c r="AJ11" s="295"/>
      <c r="AK11" s="296" t="e">
        <f>IF($M$19&gt;$O$5,1)</f>
        <v>#REF!</v>
      </c>
    </row>
    <row r="12" spans="1:37" ht="15" customHeight="1">
      <c r="A12" s="190" t="s">
        <v>60</v>
      </c>
      <c r="B12" s="467" t="s">
        <v>563</v>
      </c>
      <c r="C12" s="190" t="e">
        <f>INT(SUMPRODUCT(($E$65:$E$330=A12)*($F$65:$F$330=B12)*($N$65:$N$330)))</f>
        <v>#REF!</v>
      </c>
      <c r="D12" s="190" t="e">
        <f t="shared" si="1"/>
        <v>#REF!</v>
      </c>
      <c r="E12" s="193" t="e">
        <f t="shared" si="0"/>
        <v>#REF!</v>
      </c>
      <c r="F12" s="269" t="e">
        <f t="shared" si="2"/>
        <v>#REF!</v>
      </c>
      <c r="G12" s="269" t="e">
        <f t="shared" si="3"/>
        <v>#REF!</v>
      </c>
      <c r="H12" s="269">
        <v>0</v>
      </c>
      <c r="J12" s="196" t="s">
        <v>162</v>
      </c>
      <c r="K12" s="190" t="s">
        <v>154</v>
      </c>
      <c r="M12" s="190" t="s">
        <v>163</v>
      </c>
      <c r="N12" s="190" t="s">
        <v>164</v>
      </c>
      <c r="O12" s="190" t="s">
        <v>165</v>
      </c>
      <c r="S12" s="196"/>
      <c r="T12" s="1187"/>
      <c r="U12" s="226" t="s">
        <v>252</v>
      </c>
      <c r="V12" s="235" t="e">
        <f>IF(OR($O$19="",$O$19=0,$O$19=1),0,IF($O$13="",0,IF($O$19=1,0,INT($O$13/3))))</f>
        <v>#REF!</v>
      </c>
      <c r="W12" s="236" t="e">
        <f>IF(OR($O$19="",$O$19=0,$O$19=1),0,IF($O$5="",0,IF($M$19-V11&lt;=$O$5,0,IF($O$19=1,0,IF($M$19-$O$5-W11&gt;=V12,V12,$M$19-$O$5-W11)))))</f>
        <v>#REF!</v>
      </c>
      <c r="X12" s="227" t="s">
        <v>253</v>
      </c>
      <c r="Y12" s="228" t="s">
        <v>254</v>
      </c>
      <c r="Z12" s="228" t="s">
        <v>255</v>
      </c>
      <c r="AA12" s="229"/>
      <c r="AB12" s="233" t="e">
        <f>IF(OR($O$19="",$O$19=0,$O$19=1),0,IF(V12=0,0,V12-W12))</f>
        <v>#REF!</v>
      </c>
      <c r="AD12" s="293"/>
      <c r="AE12" s="294" t="s">
        <v>415</v>
      </c>
      <c r="AF12" s="295" t="s">
        <v>416</v>
      </c>
      <c r="AG12" s="295"/>
      <c r="AH12" s="297"/>
      <c r="AI12" s="297"/>
      <c r="AJ12" s="295"/>
      <c r="AK12" s="296" t="e">
        <f>IF(#REF!="充当を優先（残額は還付）",1)</f>
        <v>#REF!</v>
      </c>
    </row>
    <row r="13" spans="1:37" ht="15" customHeight="1">
      <c r="A13" s="197" t="s">
        <v>60</v>
      </c>
      <c r="B13" s="468" t="s">
        <v>562</v>
      </c>
      <c r="C13" s="197" t="e">
        <f>INT(SUMPRODUCT(($E$65:$E$330=A13)*($F$65:$F$330=B13)*($N$65:$N$330)))</f>
        <v>#REF!</v>
      </c>
      <c r="D13" s="197" t="e">
        <f t="shared" si="1"/>
        <v>#REF!</v>
      </c>
      <c r="E13" s="199" t="e">
        <f t="shared" si="0"/>
        <v>#REF!</v>
      </c>
      <c r="F13" s="270" t="e">
        <f t="shared" si="2"/>
        <v>#REF!</v>
      </c>
      <c r="G13" s="270" t="e">
        <f t="shared" si="3"/>
        <v>#REF!</v>
      </c>
      <c r="H13" s="270">
        <v>0</v>
      </c>
      <c r="J13" s="196"/>
      <c r="K13" s="190" t="s">
        <v>158</v>
      </c>
      <c r="M13" s="205" t="e">
        <f>M14</f>
        <v>#REF!</v>
      </c>
      <c r="O13" s="205" t="e">
        <f>O14</f>
        <v>#REF!</v>
      </c>
      <c r="P13" s="205"/>
      <c r="Q13" s="205"/>
      <c r="S13" s="217"/>
      <c r="T13" s="1188"/>
      <c r="U13" s="224" t="s">
        <v>256</v>
      </c>
      <c r="V13" s="225" t="e">
        <f>IF(OR($O$19="",$O$19=0,$O$19=1),0,IF($O$13="",0,IF($O$19=1,0,INT($O$13/3))))</f>
        <v>#REF!</v>
      </c>
      <c r="W13" s="233" t="e">
        <f>IF(OR($O$19="",$O$19=0,$O$19=1),0,IF($O$5="",0,IF($M$19-V11-V12&lt;=$O$5,0,IF($O$19=1,0,IF($M$19-$O$5-W11-W12&gt;=V13,V13,$M$19-$O$5-W11-W12)))))</f>
        <v>#REF!</v>
      </c>
      <c r="X13" s="235" t="e">
        <f>IF(OR($O$5="",$O$5=0),0,IF($O$19=1,IF($O$5&gt;=$M$19,0,W11),W11+W12+W13))</f>
        <v>#REF!</v>
      </c>
      <c r="Y13" s="235" t="e">
        <f>IF($M$19-$O$5-X13-Z11&gt;0,$M$19-$O$5-X13-Z11,0)</f>
        <v>#REF!</v>
      </c>
      <c r="Z13" s="236" t="e">
        <f>IF(OR($O$5="",$O$5=0),0,IF($M$19&lt;=$O$5,$O$5-$M$19,0))</f>
        <v>#REF!</v>
      </c>
      <c r="AA13" s="230"/>
      <c r="AB13" s="233" t="e">
        <f>IF(OR($O$19="",$O$19=0,$O$19=1),0,IF(V13=0,0,V13-W13))</f>
        <v>#REF!</v>
      </c>
      <c r="AD13" s="293"/>
      <c r="AE13" s="294" t="s">
        <v>417</v>
      </c>
      <c r="AF13" s="298" t="s">
        <v>418</v>
      </c>
      <c r="AG13" s="299" t="s">
        <v>419</v>
      </c>
      <c r="AH13" s="299"/>
      <c r="AI13" s="299"/>
      <c r="AJ13" s="299"/>
      <c r="AK13" s="300" t="e">
        <f>IF(R16=1,1)</f>
        <v>#REF!</v>
      </c>
    </row>
    <row r="14" spans="1:37" ht="15" customHeight="1">
      <c r="A14" s="190" t="s">
        <v>61</v>
      </c>
      <c r="B14" s="467" t="s">
        <v>561</v>
      </c>
      <c r="C14" s="190" t="e" cm="1">
        <f t="array" ref="C14">INT(SUMPRODUCT(($E$65:$E$330=A14)*($F$65:$F$330=B14)*($N$65:$N$330)))+INT(SUMPRODUCT(($E$65:$E$330=A14)*($P$65:$P$330)))</f>
        <v>#REF!</v>
      </c>
      <c r="D14" s="190" t="e">
        <f t="shared" si="1"/>
        <v>#REF!</v>
      </c>
      <c r="E14" s="193" t="e">
        <f t="shared" si="0"/>
        <v>#REF!</v>
      </c>
      <c r="F14" s="269" t="e">
        <f t="shared" si="2"/>
        <v>#REF!</v>
      </c>
      <c r="G14" s="269" t="e">
        <f t="shared" si="3"/>
        <v>#REF!</v>
      </c>
      <c r="H14" s="273" t="e">
        <f>INT(SUMPRODUCT(($E$65:$E$330=A14)*($F$65:$F$330=B14)*($Q$65:$Q$330))/1000)</f>
        <v>#REF!</v>
      </c>
      <c r="J14" s="196"/>
      <c r="K14" s="190" t="s">
        <v>159</v>
      </c>
      <c r="M14" s="205" t="e">
        <f>M6</f>
        <v>#REF!</v>
      </c>
      <c r="O14" s="205" t="e">
        <f>O6</f>
        <v>#REF!</v>
      </c>
      <c r="P14" s="205"/>
      <c r="S14" s="217"/>
      <c r="AD14" s="293"/>
      <c r="AE14" s="294"/>
      <c r="AF14" s="298"/>
      <c r="AG14" s="299" t="s">
        <v>420</v>
      </c>
      <c r="AH14" s="299"/>
      <c r="AI14" s="299"/>
      <c r="AJ14" s="299"/>
      <c r="AK14" s="301"/>
    </row>
    <row r="15" spans="1:37" ht="15" customHeight="1">
      <c r="A15" s="190" t="s">
        <v>61</v>
      </c>
      <c r="B15" s="467" t="s">
        <v>563</v>
      </c>
      <c r="C15" s="190" t="e">
        <f>INT(SUMPRODUCT(($E$65:$E$330=A15)*($F$65:$F$330=B15)*($N$65:$N$330)))</f>
        <v>#REF!</v>
      </c>
      <c r="D15" s="190" t="e">
        <f t="shared" si="1"/>
        <v>#REF!</v>
      </c>
      <c r="E15" s="193" t="e">
        <f t="shared" si="0"/>
        <v>#REF!</v>
      </c>
      <c r="F15" s="269" t="e">
        <f t="shared" si="2"/>
        <v>#REF!</v>
      </c>
      <c r="G15" s="269" t="e">
        <f t="shared" si="3"/>
        <v>#REF!</v>
      </c>
      <c r="H15" s="269">
        <v>0</v>
      </c>
      <c r="J15" s="196"/>
      <c r="K15" s="190" t="s">
        <v>160</v>
      </c>
      <c r="R15" s="190" t="s">
        <v>261</v>
      </c>
      <c r="S15" s="196"/>
      <c r="AD15" s="302"/>
      <c r="AE15" s="303"/>
      <c r="AF15" s="304"/>
      <c r="AG15" s="305" t="s">
        <v>421</v>
      </c>
      <c r="AH15" s="306"/>
      <c r="AI15" s="306"/>
      <c r="AJ15" s="306"/>
      <c r="AK15" s="307"/>
    </row>
    <row r="16" spans="1:37" ht="15" customHeight="1">
      <c r="A16" s="190" t="s">
        <v>556</v>
      </c>
      <c r="B16" s="467" t="s">
        <v>562</v>
      </c>
      <c r="C16" s="190" t="e">
        <f>INT(SUMPRODUCT(($E$65:$E$330=A16)*($F$65:$F$330=B16)*($N$65:$N$330)))</f>
        <v>#REF!</v>
      </c>
      <c r="D16" s="190" t="e">
        <f t="shared" si="1"/>
        <v>#REF!</v>
      </c>
      <c r="E16" s="440" t="e">
        <f t="shared" si="0"/>
        <v>#REF!</v>
      </c>
      <c r="F16" s="269" t="e">
        <f t="shared" si="2"/>
        <v>#REF!</v>
      </c>
      <c r="G16" s="269" t="e">
        <f t="shared" si="3"/>
        <v>#REF!</v>
      </c>
      <c r="H16" s="269">
        <v>0</v>
      </c>
      <c r="J16" s="196"/>
      <c r="R16" s="190" t="e">
        <f>IF(#REF!="",4,#REF!)</f>
        <v>#REF!</v>
      </c>
      <c r="S16" s="196"/>
    </row>
    <row r="17" spans="1:37" ht="15" customHeight="1">
      <c r="A17" s="197" t="s">
        <v>556</v>
      </c>
      <c r="B17" s="468" t="s">
        <v>564</v>
      </c>
      <c r="C17" s="197" t="e">
        <f>INT(SUMPRODUCT(($E$65:$E$330=A17)*($F$65:$F$330=B17)*($N$65:$N$330)))</f>
        <v>#REF!</v>
      </c>
      <c r="D17" s="197" t="e">
        <f t="shared" si="1"/>
        <v>#REF!</v>
      </c>
      <c r="E17" s="199" t="e">
        <f t="shared" si="0"/>
        <v>#REF!</v>
      </c>
      <c r="F17" s="270" t="e">
        <f t="shared" si="2"/>
        <v>#REF!</v>
      </c>
      <c r="G17" s="270" t="e">
        <f t="shared" si="3"/>
        <v>#REF!</v>
      </c>
      <c r="H17" s="270">
        <v>0</v>
      </c>
      <c r="J17" s="196"/>
      <c r="R17" s="190" t="s">
        <v>262</v>
      </c>
      <c r="S17" s="196"/>
      <c r="T17" s="231" t="s">
        <v>258</v>
      </c>
      <c r="U17" s="231"/>
      <c r="V17" s="231"/>
      <c r="W17" s="231"/>
      <c r="X17" s="231"/>
      <c r="Y17" s="231"/>
      <c r="Z17" s="232"/>
      <c r="AA17" s="231"/>
      <c r="AB17" s="231"/>
    </row>
    <row r="18" spans="1:37" ht="15" customHeight="1">
      <c r="A18" s="190" t="s">
        <v>47</v>
      </c>
      <c r="B18" s="467" t="s">
        <v>561</v>
      </c>
      <c r="C18" s="190" t="e">
        <f>INT(SUMPRODUCT(($E$65:$E$330=A18)*($F$65:$F$330=B18)*($N$65:$N$330)))+INT(SUMPRODUCT(($E$65:$E$330=A18)*($P$65:$P$330)))</f>
        <v>#REF!</v>
      </c>
      <c r="D18" s="190" t="e">
        <f t="shared" si="1"/>
        <v>#REF!</v>
      </c>
      <c r="E18" s="193" t="e">
        <f t="shared" si="0"/>
        <v>#REF!</v>
      </c>
      <c r="F18" s="269" t="e">
        <f t="shared" si="2"/>
        <v>#REF!</v>
      </c>
      <c r="G18" s="269" t="e">
        <f t="shared" si="3"/>
        <v>#REF!</v>
      </c>
      <c r="H18" s="269" t="e">
        <f>INT(SUMPRODUCT(($E$65:$E$330=A18)*($F$65:$F$330=B18)*($Q$65:$Q$330))/1000)</f>
        <v>#REF!</v>
      </c>
      <c r="J18" s="196"/>
      <c r="R18" s="190" t="e">
        <f>IF(AND(R20="還付なし",R16&lt;&gt;""),"表示","非表示")</f>
        <v>#REF!</v>
      </c>
      <c r="S18" s="196"/>
      <c r="T18" s="1189" t="s">
        <v>243</v>
      </c>
      <c r="U18" s="220"/>
      <c r="V18" s="221" t="s">
        <v>244</v>
      </c>
      <c r="W18" s="222" t="s">
        <v>245</v>
      </c>
      <c r="X18" s="222" t="s">
        <v>246</v>
      </c>
      <c r="Y18" s="223" t="s">
        <v>247</v>
      </c>
      <c r="Z18" s="222" t="s">
        <v>248</v>
      </c>
      <c r="AA18" s="222" t="s">
        <v>249</v>
      </c>
      <c r="AB18" s="222" t="s">
        <v>250</v>
      </c>
      <c r="AD18" s="289" t="s">
        <v>424</v>
      </c>
      <c r="AE18" s="290"/>
      <c r="AF18" s="290"/>
      <c r="AG18" s="290"/>
      <c r="AH18" s="290"/>
      <c r="AI18" s="290"/>
      <c r="AJ18" s="290"/>
      <c r="AK18" s="291" t="e">
        <f>IF(AND(AK19,AK20,AK21),2)</f>
        <v>#REF!</v>
      </c>
    </row>
    <row r="19" spans="1:37" ht="15" customHeight="1">
      <c r="A19" s="190" t="s">
        <v>47</v>
      </c>
      <c r="B19" s="467" t="s">
        <v>563</v>
      </c>
      <c r="C19" s="190" t="e">
        <f>INT(SUMPRODUCT(($E$65:$E$330=A19)*($F$65:$F$330=B19)*($N$65:$N$330)))</f>
        <v>#REF!</v>
      </c>
      <c r="D19" s="190" t="e">
        <f t="shared" si="1"/>
        <v>#REF!</v>
      </c>
      <c r="E19" s="193" t="e">
        <f t="shared" si="0"/>
        <v>#REF!</v>
      </c>
      <c r="F19" s="269" t="e">
        <f t="shared" si="2"/>
        <v>#REF!</v>
      </c>
      <c r="G19" s="269" t="e">
        <f t="shared" si="3"/>
        <v>#REF!</v>
      </c>
      <c r="H19" s="269">
        <v>0</v>
      </c>
      <c r="J19" s="196" t="s">
        <v>166</v>
      </c>
      <c r="M19" s="206" t="e">
        <f>#REF!</f>
        <v>#REF!</v>
      </c>
      <c r="N19" s="190" t="s">
        <v>167</v>
      </c>
      <c r="O19" s="190" t="e">
        <f>#REF!</f>
        <v>#REF!</v>
      </c>
      <c r="R19" s="190" t="s">
        <v>168</v>
      </c>
      <c r="S19" s="196"/>
      <c r="T19" s="1187"/>
      <c r="U19" s="224" t="s">
        <v>251</v>
      </c>
      <c r="V19" s="225" t="e">
        <f>IF(OR($O$19="",$O$19=0,$O$19=1),$O$13,IF($O$13-$O$19*INT($O$13/$O$19)=0,$O$13/3,IF($O$13-$O$19*INT($O$13/$O$19)=2,INT($O$13/$O$19)+2,INT($O$13/$O$19)+1)))</f>
        <v>#REF!</v>
      </c>
      <c r="W19" s="233">
        <v>0</v>
      </c>
      <c r="X19" s="233" t="e">
        <f>Z21</f>
        <v>#REF!</v>
      </c>
      <c r="Y19" s="234" t="e">
        <f>IF(OR(V19="",V19=0),0,V19-W19+X19)</f>
        <v>#REF!</v>
      </c>
      <c r="Z19" s="234" t="e">
        <f>IF(OR($O$5="",$O$5=0),0,IF($M$19-$O$5&gt;$O$10,$O$10,IF($M$19-$O$5&lt;0,0,$M$19-$O$5)))</f>
        <v>#REF!</v>
      </c>
      <c r="AA19" s="233" t="e">
        <f>$O$10-Z19</f>
        <v>#REF!</v>
      </c>
      <c r="AB19" s="233" t="e">
        <f>IF(OR(V19="",V19=0),0,Y19+AA19)</f>
        <v>#REF!</v>
      </c>
      <c r="AD19" s="293"/>
      <c r="AE19" s="294" t="s">
        <v>413</v>
      </c>
      <c r="AF19" s="295" t="s">
        <v>414</v>
      </c>
      <c r="AG19" s="295"/>
      <c r="AH19" s="295"/>
      <c r="AI19" s="295"/>
      <c r="AJ19" s="295"/>
      <c r="AK19" s="296" t="e">
        <f>IF($M$19&gt;$O$5,1)</f>
        <v>#REF!</v>
      </c>
    </row>
    <row r="20" spans="1:37" ht="15" customHeight="1">
      <c r="A20" s="197" t="s">
        <v>47</v>
      </c>
      <c r="B20" s="468" t="s">
        <v>562</v>
      </c>
      <c r="C20" s="197" t="e">
        <f>INT(SUMPRODUCT(($E$65:$E$330=A20)*($F$65:$F$330=B20)*($N$65:$N$330)))</f>
        <v>#REF!</v>
      </c>
      <c r="D20" s="197" t="e">
        <f t="shared" si="1"/>
        <v>#REF!</v>
      </c>
      <c r="E20" s="199" t="e">
        <f t="shared" si="0"/>
        <v>#REF!</v>
      </c>
      <c r="F20" s="270" t="e">
        <f t="shared" si="2"/>
        <v>#REF!</v>
      </c>
      <c r="G20" s="270" t="e">
        <f t="shared" si="3"/>
        <v>#REF!</v>
      </c>
      <c r="H20" s="270">
        <v>0</v>
      </c>
      <c r="J20" s="196"/>
      <c r="R20" s="190" t="e">
        <f>IF(AND(#REF!="充当を優先（残額は還付）",O5*2&lt;=M19),"還付なし","還付あり")</f>
        <v>#REF!</v>
      </c>
      <c r="S20" s="196"/>
      <c r="T20" s="1187"/>
      <c r="U20" s="226" t="s">
        <v>252</v>
      </c>
      <c r="V20" s="235" t="e">
        <f>IF(OR($O$19="",$O$19=0,$O$19=1),0,IF($O$13="",0,IF($O$19=1,0,INT($O$13/3))))</f>
        <v>#REF!</v>
      </c>
      <c r="W20" s="236">
        <v>0</v>
      </c>
      <c r="X20" s="227" t="s">
        <v>253</v>
      </c>
      <c r="Y20" s="228" t="s">
        <v>254</v>
      </c>
      <c r="Z20" s="228" t="s">
        <v>255</v>
      </c>
      <c r="AA20" s="229"/>
      <c r="AB20" s="233" t="e">
        <f>IF(OR($O$19="",$O$19=0,$O$19=1),0,IF(V20=0,0,V20-W20))</f>
        <v>#REF!</v>
      </c>
      <c r="AD20" s="293"/>
      <c r="AE20" s="294" t="s">
        <v>415</v>
      </c>
      <c r="AF20" s="295" t="s">
        <v>416</v>
      </c>
      <c r="AG20" s="295"/>
      <c r="AH20" s="297"/>
      <c r="AI20" s="295"/>
      <c r="AJ20" s="297"/>
      <c r="AK20" s="296" t="e">
        <f>IF(#REF!="充当を優先（残額は還付）",1)</f>
        <v>#REF!</v>
      </c>
    </row>
    <row r="21" spans="1:37" ht="15" customHeight="1">
      <c r="A21" s="190" t="s">
        <v>62</v>
      </c>
      <c r="B21" s="467" t="s">
        <v>561</v>
      </c>
      <c r="C21" s="190" t="e">
        <f>INT(SUMPRODUCT(($E$65:$E$330=A21)*($F$65:$F$330=B21)*($N$65:$N$330)))+INT(SUMPRODUCT(($E$65:$E$330=A21)*($P$65:$P$330)))</f>
        <v>#REF!</v>
      </c>
      <c r="D21" s="190" t="e">
        <f t="shared" si="1"/>
        <v>#REF!</v>
      </c>
      <c r="E21" s="193" t="e">
        <f t="shared" si="0"/>
        <v>#REF!</v>
      </c>
      <c r="F21" s="269" t="e">
        <f t="shared" si="2"/>
        <v>#REF!</v>
      </c>
      <c r="G21" s="269" t="e">
        <f t="shared" si="3"/>
        <v>#REF!</v>
      </c>
      <c r="H21" s="273" t="e">
        <f>INT(SUMPRODUCT(($E$65:$E$330=A21)*($F$65:$F$330=B21)*($Q$65:$Q$330))/1000)</f>
        <v>#REF!</v>
      </c>
      <c r="J21" s="196" t="s">
        <v>169</v>
      </c>
      <c r="L21" s="190" t="s">
        <v>170</v>
      </c>
      <c r="M21" s="190" t="s">
        <v>171</v>
      </c>
      <c r="N21" s="190" t="s">
        <v>172</v>
      </c>
      <c r="Q21" s="190" t="s">
        <v>173</v>
      </c>
      <c r="R21" s="190" t="s">
        <v>174</v>
      </c>
      <c r="S21" s="196"/>
      <c r="T21" s="1188"/>
      <c r="U21" s="224" t="s">
        <v>256</v>
      </c>
      <c r="V21" s="225" t="e">
        <f>IF(OR($O$19="",$O$19=0,$O$19=1),0,IF($O$13="",0,IF($O$19=1,0,INT($O$13/3))))</f>
        <v>#REF!</v>
      </c>
      <c r="W21" s="233">
        <v>0</v>
      </c>
      <c r="X21" s="235" t="e">
        <f>Z19</f>
        <v>#REF!</v>
      </c>
      <c r="Y21" s="235" t="e">
        <f>IF($M$19-$O$5-X21&gt;0,$M$19-$O$5-X21,0)</f>
        <v>#REF!</v>
      </c>
      <c r="Z21" s="236" t="e">
        <f>IF(OR($O$5="",$O$5=0),0,IF($M$19&lt;=$O$5,$O$5-$M$19,0))</f>
        <v>#REF!</v>
      </c>
      <c r="AA21" s="230"/>
      <c r="AB21" s="233" t="e">
        <f>IF(OR($O$19="",$O$19=0,$O$19=1),0,IF(V21=0,0,V21-W21))</f>
        <v>#REF!</v>
      </c>
      <c r="AD21" s="302"/>
      <c r="AE21" s="303" t="s">
        <v>417</v>
      </c>
      <c r="AF21" s="304" t="s">
        <v>425</v>
      </c>
      <c r="AG21" s="306" t="s">
        <v>426</v>
      </c>
      <c r="AH21" s="306"/>
      <c r="AI21" s="306"/>
      <c r="AJ21" s="308"/>
      <c r="AK21" s="296" t="e">
        <f>IF(R16=2,1)</f>
        <v>#REF!</v>
      </c>
    </row>
    <row r="22" spans="1:37" ht="15" customHeight="1">
      <c r="A22" s="190" t="s">
        <v>62</v>
      </c>
      <c r="B22" s="467" t="s">
        <v>563</v>
      </c>
      <c r="C22" s="190" t="e">
        <f>INT(SUMPRODUCT(($E$65:$E$330=A22)*($F$65:$F$330=B22)*($N$65:$N$330)))</f>
        <v>#REF!</v>
      </c>
      <c r="D22" s="190" t="e">
        <f t="shared" si="1"/>
        <v>#REF!</v>
      </c>
      <c r="E22" s="193" t="e">
        <f t="shared" si="0"/>
        <v>#REF!</v>
      </c>
      <c r="F22" s="269" t="e">
        <f t="shared" si="2"/>
        <v>#REF!</v>
      </c>
      <c r="G22" s="269" t="e">
        <f t="shared" si="3"/>
        <v>#REF!</v>
      </c>
      <c r="H22" s="269">
        <v>0</v>
      </c>
      <c r="J22" s="196"/>
      <c r="L22" s="237" t="e">
        <f>X7</f>
        <v>#REF!</v>
      </c>
      <c r="M22" s="237" t="e">
        <f>Y7</f>
        <v>#REF!</v>
      </c>
      <c r="N22" s="237" t="e">
        <f>Z7</f>
        <v>#REF!</v>
      </c>
      <c r="Q22" s="190" t="e">
        <f>IF(OR(M6=M9,AND(M6&gt;0,M9&gt;0)),"一元",IF(M9=0,"二元（労災）","二元（雇用）"))</f>
        <v>#REF!</v>
      </c>
      <c r="R22" s="190" t="e">
        <f>IF(O13&gt;=200000,"可能","不可能")</f>
        <v>#REF!</v>
      </c>
      <c r="S22" s="196"/>
    </row>
    <row r="23" spans="1:37" ht="15" customHeight="1">
      <c r="A23" s="197" t="s">
        <v>62</v>
      </c>
      <c r="B23" s="468" t="s">
        <v>562</v>
      </c>
      <c r="C23" s="197" t="e">
        <f>INT(SUMPRODUCT(($E$65:$E$330=A23)*($F$65:$F$330=B23)*($N$65:$N$330)))</f>
        <v>#REF!</v>
      </c>
      <c r="D23" s="197" t="e">
        <f t="shared" si="1"/>
        <v>#REF!</v>
      </c>
      <c r="E23" s="199" t="e">
        <f t="shared" si="0"/>
        <v>#REF!</v>
      </c>
      <c r="F23" s="270" t="e">
        <f t="shared" si="2"/>
        <v>#REF!</v>
      </c>
      <c r="G23" s="270" t="e">
        <f t="shared" si="3"/>
        <v>#REF!</v>
      </c>
      <c r="H23" s="270">
        <v>0</v>
      </c>
      <c r="J23" s="196"/>
      <c r="S23" s="196"/>
    </row>
    <row r="24" spans="1:37" ht="15" customHeight="1">
      <c r="A24" s="190" t="s">
        <v>63</v>
      </c>
      <c r="B24" s="467" t="s">
        <v>561</v>
      </c>
      <c r="C24" s="190" t="e">
        <f>INT(SUMPRODUCT(($E$65:$E$330=A24)*($F$65:$F$330=B24)*($N$65:$N$330)))+INT(SUMPRODUCT(($E$65:$E$330=A24)*($P$65:$P$330)))</f>
        <v>#REF!</v>
      </c>
      <c r="D24" s="190" t="e">
        <f t="shared" si="1"/>
        <v>#REF!</v>
      </c>
      <c r="E24" s="193" t="e">
        <f t="shared" si="0"/>
        <v>#REF!</v>
      </c>
      <c r="F24" s="269" t="e">
        <f t="shared" si="2"/>
        <v>#REF!</v>
      </c>
      <c r="G24" s="269" t="e">
        <f t="shared" si="3"/>
        <v>#REF!</v>
      </c>
      <c r="H24" s="273" t="e">
        <f>INT(SUMPRODUCT(($E$65:$E$330=A24)*($F$65:$F$330=B24)*($Q$65:$Q$330))/1000)</f>
        <v>#REF!</v>
      </c>
      <c r="J24" s="196" t="s">
        <v>175</v>
      </c>
      <c r="L24" s="190" t="s">
        <v>176</v>
      </c>
      <c r="M24" s="190" t="s">
        <v>170</v>
      </c>
      <c r="N24" s="190" t="s">
        <v>172</v>
      </c>
      <c r="O24" s="190" t="s">
        <v>177</v>
      </c>
      <c r="P24" s="190" t="s">
        <v>328</v>
      </c>
      <c r="Q24" s="190" t="s">
        <v>161</v>
      </c>
      <c r="R24" s="190" t="s">
        <v>178</v>
      </c>
      <c r="S24" s="196"/>
      <c r="T24" s="231" t="s">
        <v>259</v>
      </c>
      <c r="U24" s="231"/>
      <c r="V24" s="231"/>
      <c r="W24" s="231"/>
      <c r="X24" s="231"/>
      <c r="Y24" s="231"/>
      <c r="Z24" s="231"/>
      <c r="AA24" s="231"/>
      <c r="AB24" s="231"/>
    </row>
    <row r="25" spans="1:37" ht="15" customHeight="1">
      <c r="A25" s="190" t="s">
        <v>63</v>
      </c>
      <c r="B25" s="467" t="s">
        <v>563</v>
      </c>
      <c r="C25" s="190" t="e">
        <f>INT(SUMPRODUCT(($E$65:$E$330=A25)*($F$65:$F$330=B25)*($N$65:$N$330)))</f>
        <v>#REF!</v>
      </c>
      <c r="D25" s="190" t="e">
        <f t="shared" si="1"/>
        <v>#REF!</v>
      </c>
      <c r="E25" s="193" t="e">
        <f t="shared" si="0"/>
        <v>#REF!</v>
      </c>
      <c r="F25" s="269" t="e">
        <f t="shared" si="2"/>
        <v>#REF!</v>
      </c>
      <c r="G25" s="269" t="e">
        <f t="shared" si="3"/>
        <v>#REF!</v>
      </c>
      <c r="H25" s="269">
        <v>0</v>
      </c>
      <c r="J25" s="196"/>
      <c r="K25" s="190" t="s">
        <v>179</v>
      </c>
      <c r="L25" s="237" t="e">
        <f t="shared" ref="L25:R25" si="4">V5</f>
        <v>#REF!</v>
      </c>
      <c r="M25" s="237" t="e">
        <f t="shared" si="4"/>
        <v>#REF!</v>
      </c>
      <c r="N25" s="237" t="e">
        <f t="shared" si="4"/>
        <v>#REF!</v>
      </c>
      <c r="O25" s="237" t="e">
        <f t="shared" si="4"/>
        <v>#REF!</v>
      </c>
      <c r="P25" s="237" t="e">
        <f t="shared" si="4"/>
        <v>#REF!</v>
      </c>
      <c r="Q25" s="205" t="e">
        <f t="shared" si="4"/>
        <v>#REF!</v>
      </c>
      <c r="R25" s="237" t="e">
        <f t="shared" si="4"/>
        <v>#REF!</v>
      </c>
      <c r="S25" s="196"/>
      <c r="T25" s="1189" t="s">
        <v>243</v>
      </c>
      <c r="U25" s="220"/>
      <c r="V25" s="221" t="s">
        <v>244</v>
      </c>
      <c r="W25" s="222" t="s">
        <v>245</v>
      </c>
      <c r="X25" s="222" t="s">
        <v>246</v>
      </c>
      <c r="Y25" s="223" t="s">
        <v>247</v>
      </c>
      <c r="Z25" s="222" t="s">
        <v>248</v>
      </c>
      <c r="AA25" s="222" t="s">
        <v>249</v>
      </c>
      <c r="AB25" s="222" t="s">
        <v>250</v>
      </c>
      <c r="AD25" s="289" t="s">
        <v>437</v>
      </c>
      <c r="AE25" s="290"/>
      <c r="AF25" s="290"/>
      <c r="AG25" s="290"/>
      <c r="AH25" s="290"/>
      <c r="AI25" s="290"/>
      <c r="AJ25" s="290"/>
      <c r="AK25" s="291" t="e">
        <f>IF(AND(AK26,AK27,AK28),3)</f>
        <v>#REF!</v>
      </c>
    </row>
    <row r="26" spans="1:37" ht="15" customHeight="1">
      <c r="A26" s="190" t="s">
        <v>557</v>
      </c>
      <c r="B26" s="467" t="s">
        <v>562</v>
      </c>
      <c r="C26" s="190" t="e">
        <f>INT(SUMPRODUCT(($E$65:$E$330=A26)*($F$65:$F$330=B26)*($N$65:$N$330)))</f>
        <v>#REF!</v>
      </c>
      <c r="D26" s="190" t="e">
        <f t="shared" si="1"/>
        <v>#REF!</v>
      </c>
      <c r="E26" s="440" t="e">
        <f t="shared" si="0"/>
        <v>#REF!</v>
      </c>
      <c r="F26" s="269" t="e">
        <f t="shared" si="2"/>
        <v>#REF!</v>
      </c>
      <c r="G26" s="269" t="e">
        <f t="shared" si="3"/>
        <v>#REF!</v>
      </c>
      <c r="H26" s="269">
        <v>0</v>
      </c>
      <c r="J26" s="196"/>
      <c r="K26" s="190" t="s">
        <v>180</v>
      </c>
      <c r="L26" s="237" t="e">
        <f>V6</f>
        <v>#REF!</v>
      </c>
      <c r="M26" s="237" t="e">
        <f>W6</f>
        <v>#REF!</v>
      </c>
      <c r="R26" s="237" t="e">
        <f>AB6</f>
        <v>#REF!</v>
      </c>
      <c r="S26" s="196"/>
      <c r="T26" s="1187"/>
      <c r="U26" s="224" t="s">
        <v>251</v>
      </c>
      <c r="V26" s="225" t="e">
        <f>IF(OR($O$19="",$O$19=0,$O$19=1),$O$13,IF($O$13-$O$19*INT($O$13/$O$19)=0,$O$13/3,IF($O$13-$O$19*INT($O$13/$O$19)=2,INT($O$13/$O$19)+2,INT($O$13/$O$19)+1)))</f>
        <v>#REF!</v>
      </c>
      <c r="W26" s="233" t="e">
        <f>IF(OR($O$5="",$O$5=0),0,IF($M$19&lt;=$O$5,0,IF($M$19-$O$5&gt;V26,V26,$M$19-$O$5)))</f>
        <v>#REF!</v>
      </c>
      <c r="X26" s="233" t="e">
        <f>Z28</f>
        <v>#REF!</v>
      </c>
      <c r="Y26" s="234" t="e">
        <f>IF(OR(V26="",V26=0),0,IF(V26&lt;W26,V26,V26-W26+X26))</f>
        <v>#REF!</v>
      </c>
      <c r="Z26" s="234" t="e">
        <f>IF(OR($O$5="",$O$5=0),0,IF($M$19-$O$5&gt;W26,IF($M$19-$O$5-W26&gt;$O$10,$O$10,$M$19-$O$5-W26),0))</f>
        <v>#REF!</v>
      </c>
      <c r="AA26" s="233" t="e">
        <f>$O$10-Z26</f>
        <v>#REF!</v>
      </c>
      <c r="AB26" s="233" t="e">
        <f>IF(OR(V26="",V26=0),0,Y26+AA26)</f>
        <v>#REF!</v>
      </c>
      <c r="AD26" s="293"/>
      <c r="AE26" s="294" t="s">
        <v>413</v>
      </c>
      <c r="AF26" s="295" t="s">
        <v>431</v>
      </c>
      <c r="AG26" s="295"/>
      <c r="AH26" s="295"/>
      <c r="AI26" s="295"/>
      <c r="AJ26" s="295"/>
      <c r="AK26" s="296" t="e">
        <f>IF($M$19&gt;$O$5,1)</f>
        <v>#REF!</v>
      </c>
    </row>
    <row r="27" spans="1:37" ht="15" customHeight="1">
      <c r="A27" s="197" t="s">
        <v>557</v>
      </c>
      <c r="B27" s="468" t="s">
        <v>564</v>
      </c>
      <c r="C27" s="197" t="e">
        <f>INT(SUMPRODUCT(($E$65:$E$330=A27)*($F$65:$F$330=B27)*($N$65:$N$330)))</f>
        <v>#REF!</v>
      </c>
      <c r="D27" s="197" t="e">
        <f t="shared" si="1"/>
        <v>#REF!</v>
      </c>
      <c r="E27" s="199" t="e">
        <f t="shared" si="0"/>
        <v>#REF!</v>
      </c>
      <c r="F27" s="270" t="e">
        <f t="shared" si="2"/>
        <v>#REF!</v>
      </c>
      <c r="G27" s="270" t="e">
        <f t="shared" si="3"/>
        <v>#REF!</v>
      </c>
      <c r="H27" s="270">
        <v>0</v>
      </c>
      <c r="J27" s="200"/>
      <c r="K27" s="197" t="s">
        <v>181</v>
      </c>
      <c r="L27" s="241" t="e">
        <f>V7</f>
        <v>#REF!</v>
      </c>
      <c r="M27" s="241" t="e">
        <f>W7</f>
        <v>#REF!</v>
      </c>
      <c r="N27" s="197"/>
      <c r="O27" s="197"/>
      <c r="P27" s="197"/>
      <c r="Q27" s="197"/>
      <c r="R27" s="241" t="e">
        <f>AB7</f>
        <v>#REF!</v>
      </c>
      <c r="S27" s="196"/>
      <c r="T27" s="1187"/>
      <c r="U27" s="226" t="s">
        <v>252</v>
      </c>
      <c r="V27" s="235" t="e">
        <f>IF(OR($O$19="",$O$19=0,$O$19=1),0,IF($O$13="",0,IF($O$19=1,0,INT($O$13/3))))</f>
        <v>#REF!</v>
      </c>
      <c r="W27" s="236" t="e">
        <f>IF(OR($O$19="",$O$19=0,$O$19=1),0,IF($O$5="",0,IF($M$19-$O$5-W26-Z26&lt;0,0,IF(V27&lt;$M$19-$O$5-W26-Z26,V27,$M$19-$O$5-W26-Z26))))</f>
        <v>#REF!</v>
      </c>
      <c r="X27" s="227" t="s">
        <v>253</v>
      </c>
      <c r="Y27" s="228" t="s">
        <v>254</v>
      </c>
      <c r="Z27" s="228" t="s">
        <v>255</v>
      </c>
      <c r="AA27" s="229"/>
      <c r="AB27" s="233" t="e">
        <f>IF(OR($O$19="",$O$19=0,$O$19=1),0,IF(V27=0,0,V27-W27))</f>
        <v>#REF!</v>
      </c>
      <c r="AD27" s="293"/>
      <c r="AE27" s="294" t="s">
        <v>415</v>
      </c>
      <c r="AF27" s="295" t="s">
        <v>416</v>
      </c>
      <c r="AG27" s="295"/>
      <c r="AH27" s="297"/>
      <c r="AI27" s="297"/>
      <c r="AJ27" s="297"/>
      <c r="AK27" s="296" t="e">
        <f>IF(#REF!="充当を優先（残額は還付）",1)</f>
        <v>#REF!</v>
      </c>
    </row>
    <row r="28" spans="1:37" ht="15" customHeight="1">
      <c r="A28" s="190" t="s">
        <v>64</v>
      </c>
      <c r="B28" s="467" t="s">
        <v>561</v>
      </c>
      <c r="C28" s="190" t="e">
        <f>INT(SUMPRODUCT(($E$65:$E$330=A28)*($F$65:$F$330=B28)*($N$65:$N$330)))+INT(SUMPRODUCT(($E$65:$E$330=A28)*($P$65:$P$330)))</f>
        <v>#REF!</v>
      </c>
      <c r="D28" s="190" t="e">
        <f t="shared" si="1"/>
        <v>#REF!</v>
      </c>
      <c r="E28" s="193" t="e">
        <f t="shared" si="0"/>
        <v>#REF!</v>
      </c>
      <c r="F28" s="269" t="e">
        <f t="shared" si="2"/>
        <v>#REF!</v>
      </c>
      <c r="G28" s="269" t="e">
        <f t="shared" si="3"/>
        <v>#REF!</v>
      </c>
      <c r="H28" s="269" t="e">
        <f>INT(SUMPRODUCT(($E$65:$E$330=A28)*($F$65:$F$330=B28)*($Q$65:$Q$330))/1000)</f>
        <v>#REF!</v>
      </c>
      <c r="Q28" s="205"/>
      <c r="T28" s="1188"/>
      <c r="U28" s="224" t="s">
        <v>256</v>
      </c>
      <c r="V28" s="225" t="e">
        <f>IF(OR($O$19="",$O$19=0,$O$19=1),0,IF($O$13="",0,IF($O$19=1,0,INT($O$13/3))))</f>
        <v>#REF!</v>
      </c>
      <c r="W28" s="233" t="e">
        <f>IF(OR($O$19="",$O$19=0,$O$19=1),0,IF($O$5="",0,IF($M$19-$O$5-W26-Z26-W27&lt;0,0,IF(V27&lt;$M$19-$O$5-W26-Z26-W27,V27,$M$19-$O$5-W26-Z26-W27))))</f>
        <v>#REF!</v>
      </c>
      <c r="X28" s="235" t="e">
        <f>IF(OR($O$5="",$O$5=0),0,IF($O$19=1,IF($O$5&gt;=$M$19,0,W26+Z26),W26+W27+W28+Z26))</f>
        <v>#REF!</v>
      </c>
      <c r="Y28" s="235" t="e">
        <f>IF($M$19-$O$5-X28&gt;0,$M$19-$O$5-X28,0)</f>
        <v>#REF!</v>
      </c>
      <c r="Z28" s="236" t="e">
        <f>IF(OR($O$5="",$O$5=0),0,IF($M$19&lt;=$O$5,$O$5-$M$19,0))</f>
        <v>#REF!</v>
      </c>
      <c r="AA28" s="230"/>
      <c r="AB28" s="233" t="e">
        <f>IF(OR($O$19="",$O$19=0,$O$19=1),0,IF(V28=0,0,V28-W28))</f>
        <v>#REF!</v>
      </c>
      <c r="AD28" s="293"/>
      <c r="AE28" s="294" t="s">
        <v>417</v>
      </c>
      <c r="AF28" s="298" t="s">
        <v>443</v>
      </c>
      <c r="AG28" s="299" t="s">
        <v>432</v>
      </c>
      <c r="AH28" s="299"/>
      <c r="AI28" s="299"/>
      <c r="AJ28" s="299"/>
      <c r="AK28" s="300" t="e">
        <f>IF(R16=3,1)</f>
        <v>#REF!</v>
      </c>
    </row>
    <row r="29" spans="1:37" ht="15" customHeight="1">
      <c r="A29" s="190" t="s">
        <v>64</v>
      </c>
      <c r="B29" s="467" t="s">
        <v>563</v>
      </c>
      <c r="C29" s="190" t="e" cm="1">
        <f t="array" ref="C29">INT(SUMPRODUCT(($E$65:$E$330=A29)*($F$65:$F$330=B29)*($N$65:$N$330)))</f>
        <v>#REF!</v>
      </c>
      <c r="D29" s="190" t="e">
        <f t="shared" si="1"/>
        <v>#REF!</v>
      </c>
      <c r="E29" s="193" t="e">
        <f t="shared" si="0"/>
        <v>#REF!</v>
      </c>
      <c r="F29" s="269" t="e">
        <f t="shared" si="2"/>
        <v>#REF!</v>
      </c>
      <c r="G29" s="269" t="e">
        <f t="shared" si="3"/>
        <v>#REF!</v>
      </c>
      <c r="H29" s="269">
        <v>0</v>
      </c>
      <c r="AD29" s="293"/>
      <c r="AE29" s="294"/>
      <c r="AF29" s="298"/>
      <c r="AG29" s="299" t="s">
        <v>433</v>
      </c>
      <c r="AH29" s="299"/>
      <c r="AI29" s="299"/>
      <c r="AJ29" s="299"/>
      <c r="AK29" s="300"/>
    </row>
    <row r="30" spans="1:37" ht="15" customHeight="1">
      <c r="A30" s="190" t="s">
        <v>558</v>
      </c>
      <c r="B30" s="467" t="s">
        <v>562</v>
      </c>
      <c r="C30" s="190" t="e">
        <f>INT(SUMPRODUCT(($E$65:$E$330=A30)*($F$65:$F$330=B30)*($N$65:$N$330)))</f>
        <v>#REF!</v>
      </c>
      <c r="D30" s="190" t="e">
        <f t="shared" si="1"/>
        <v>#REF!</v>
      </c>
      <c r="E30" s="440" t="e">
        <f t="shared" si="0"/>
        <v>#REF!</v>
      </c>
      <c r="F30" s="269" t="e">
        <f t="shared" si="2"/>
        <v>#REF!</v>
      </c>
      <c r="G30" s="269" t="e">
        <f t="shared" si="3"/>
        <v>#REF!</v>
      </c>
      <c r="H30" s="269">
        <v>0</v>
      </c>
      <c r="AD30" s="293"/>
      <c r="AE30" s="294"/>
      <c r="AF30" s="298"/>
      <c r="AG30" s="299"/>
      <c r="AH30" s="299" t="s">
        <v>444</v>
      </c>
      <c r="AI30" s="299"/>
      <c r="AJ30" s="299"/>
      <c r="AK30" s="309"/>
    </row>
    <row r="31" spans="1:37" ht="15" customHeight="1">
      <c r="A31" s="197" t="s">
        <v>558</v>
      </c>
      <c r="B31" s="468" t="s">
        <v>564</v>
      </c>
      <c r="C31" s="197" t="e">
        <f>INT(SUMPRODUCT(($E$65:$E$330=A31)*($F$65:$F$330=B31)*($N$65:$N$330)))</f>
        <v>#REF!</v>
      </c>
      <c r="D31" s="197" t="e">
        <f t="shared" si="1"/>
        <v>#REF!</v>
      </c>
      <c r="E31" s="199" t="e">
        <f t="shared" si="0"/>
        <v>#REF!</v>
      </c>
      <c r="F31" s="270" t="e">
        <f t="shared" si="2"/>
        <v>#REF!</v>
      </c>
      <c r="G31" s="270" t="e">
        <f t="shared" si="3"/>
        <v>#REF!</v>
      </c>
      <c r="H31" s="270">
        <v>0</v>
      </c>
      <c r="AD31" s="302"/>
      <c r="AE31" s="303"/>
      <c r="AF31" s="304"/>
      <c r="AG31" s="306"/>
      <c r="AH31" s="306" t="s">
        <v>434</v>
      </c>
      <c r="AI31" s="306"/>
      <c r="AJ31" s="306"/>
      <c r="AK31" s="310"/>
    </row>
    <row r="32" spans="1:37" ht="15" customHeight="1">
      <c r="A32" s="190" t="s">
        <v>65</v>
      </c>
      <c r="B32" s="467" t="s">
        <v>561</v>
      </c>
      <c r="C32" s="190" t="e">
        <f>INT(SUMPRODUCT(($E$65:$E$330=A32)*($F$65:$F$330=B32)*($N$65:$N$330)))+INT(SUMPRODUCT(($E$65:$E$330=A32)*($P$65:$P$330)))</f>
        <v>#REF!</v>
      </c>
      <c r="D32" s="190" t="e">
        <f t="shared" si="1"/>
        <v>#REF!</v>
      </c>
      <c r="E32" s="193" t="e">
        <f t="shared" si="0"/>
        <v>#REF!</v>
      </c>
      <c r="F32" s="269" t="e">
        <f t="shared" si="2"/>
        <v>#REF!</v>
      </c>
      <c r="G32" s="269" t="e">
        <f t="shared" si="3"/>
        <v>#REF!</v>
      </c>
      <c r="H32" s="269" t="e">
        <f>INT(SUMPRODUCT(($E$65:$E$330=A32)*($F$65:$F$330=B32)*($Q$65:$Q$330))/1000)</f>
        <v>#REF!</v>
      </c>
      <c r="AD32" s="289" t="s">
        <v>435</v>
      </c>
      <c r="AE32" s="290"/>
      <c r="AF32" s="290"/>
      <c r="AG32" s="290"/>
      <c r="AH32" s="290"/>
      <c r="AI32" s="290"/>
      <c r="AJ32" s="290"/>
      <c r="AK32" s="291" t="e">
        <f>IF(AND(AK33,AK34,AK35),3)</f>
        <v>#REF!</v>
      </c>
    </row>
    <row r="33" spans="1:37" ht="15" customHeight="1">
      <c r="A33" s="190" t="s">
        <v>65</v>
      </c>
      <c r="B33" s="467" t="s">
        <v>563</v>
      </c>
      <c r="C33" s="190" t="e">
        <f>INT(SUMPRODUCT(($E$65:$E$330=A33)*($F$65:$F$330=B33)*($N$65:$N$330)))</f>
        <v>#REF!</v>
      </c>
      <c r="D33" s="190" t="e">
        <f t="shared" si="1"/>
        <v>#REF!</v>
      </c>
      <c r="E33" s="193" t="e">
        <f t="shared" si="0"/>
        <v>#REF!</v>
      </c>
      <c r="F33" s="269" t="e">
        <f t="shared" si="2"/>
        <v>#REF!</v>
      </c>
      <c r="G33" s="269" t="e">
        <f t="shared" si="3"/>
        <v>#REF!</v>
      </c>
      <c r="H33" s="269">
        <v>0</v>
      </c>
      <c r="AD33" s="293"/>
      <c r="AE33" s="294" t="s">
        <v>413</v>
      </c>
      <c r="AF33" s="295" t="s">
        <v>414</v>
      </c>
      <c r="AG33" s="295"/>
      <c r="AH33" s="295"/>
      <c r="AI33" s="295"/>
      <c r="AJ33" s="295"/>
      <c r="AK33" s="296" t="e">
        <f>IF($M$19&gt;$O$5,1)</f>
        <v>#REF!</v>
      </c>
    </row>
    <row r="34" spans="1:37" ht="15" customHeight="1">
      <c r="A34" s="190" t="s">
        <v>559</v>
      </c>
      <c r="B34" s="467" t="s">
        <v>562</v>
      </c>
      <c r="C34" s="190" t="e">
        <f>INT(SUMPRODUCT(($E$65:$E$330=A34)*($F$65:$F$330=B34)*($N$65:$N$330)))</f>
        <v>#REF!</v>
      </c>
      <c r="D34" s="190" t="e">
        <f t="shared" si="1"/>
        <v>#REF!</v>
      </c>
      <c r="E34" s="440" t="e">
        <f t="shared" si="0"/>
        <v>#REF!</v>
      </c>
      <c r="F34" s="269" t="e">
        <f t="shared" si="2"/>
        <v>#REF!</v>
      </c>
      <c r="G34" s="269" t="e">
        <f t="shared" si="3"/>
        <v>#REF!</v>
      </c>
      <c r="H34" s="269">
        <v>0</v>
      </c>
      <c r="AD34" s="293"/>
      <c r="AE34" s="294" t="s">
        <v>415</v>
      </c>
      <c r="AF34" s="295" t="s">
        <v>416</v>
      </c>
      <c r="AG34" s="295"/>
      <c r="AH34" s="297"/>
      <c r="AI34" s="295"/>
      <c r="AJ34" s="295"/>
      <c r="AK34" s="296" t="e">
        <f>IF(#REF!="充当を優先（残額は還付）",1)</f>
        <v>#REF!</v>
      </c>
    </row>
    <row r="35" spans="1:37" ht="12.85">
      <c r="A35" s="200" t="s">
        <v>559</v>
      </c>
      <c r="B35" s="468" t="s">
        <v>564</v>
      </c>
      <c r="C35" s="197" t="e">
        <f>INT(SUMPRODUCT(($E$65:$E$330=A35)*($F$65:$F$330=B35)*($N$65:$N$330)))</f>
        <v>#REF!</v>
      </c>
      <c r="D35" s="197" t="e">
        <f t="shared" si="1"/>
        <v>#REF!</v>
      </c>
      <c r="E35" s="199" t="e">
        <f t="shared" si="0"/>
        <v>#REF!</v>
      </c>
      <c r="F35" s="270" t="e">
        <f t="shared" si="2"/>
        <v>#REF!</v>
      </c>
      <c r="G35" s="441" t="e">
        <f t="shared" si="3"/>
        <v>#REF!</v>
      </c>
      <c r="H35" s="270">
        <v>0</v>
      </c>
      <c r="T35" s="231"/>
      <c r="U35" s="231"/>
      <c r="V35" s="231"/>
      <c r="W35" s="232"/>
      <c r="X35" s="232"/>
      <c r="Y35" s="232"/>
      <c r="Z35" s="232"/>
      <c r="AA35" s="232"/>
      <c r="AB35" s="231"/>
      <c r="AD35" s="302"/>
      <c r="AE35" s="303" t="s">
        <v>417</v>
      </c>
      <c r="AF35" s="304" t="s">
        <v>438</v>
      </c>
      <c r="AG35" s="308" t="s">
        <v>419</v>
      </c>
      <c r="AH35" s="308"/>
      <c r="AI35" s="308"/>
      <c r="AJ35" s="308"/>
      <c r="AK35" s="296" t="e">
        <f>IF(R16=4,1)</f>
        <v>#REF!</v>
      </c>
    </row>
    <row r="36" spans="1:37" ht="15" customHeight="1">
      <c r="B36" s="191"/>
      <c r="T36" s="231"/>
      <c r="U36" s="231"/>
      <c r="V36" s="231"/>
      <c r="W36" s="231"/>
      <c r="X36" s="231"/>
      <c r="Y36" s="231"/>
      <c r="Z36" s="232"/>
      <c r="AA36" s="231"/>
      <c r="AB36" s="231"/>
    </row>
    <row r="37" spans="1:37" ht="15" customHeight="1">
      <c r="B37" s="191"/>
      <c r="T37" s="231"/>
      <c r="U37" s="231"/>
      <c r="V37" s="231"/>
      <c r="W37" s="232"/>
      <c r="X37" s="231"/>
      <c r="Y37" s="231"/>
      <c r="Z37" s="232"/>
      <c r="AA37" s="231"/>
      <c r="AB37" s="231"/>
    </row>
    <row r="38" spans="1:37" ht="15" customHeight="1">
      <c r="A38" s="449" t="s">
        <v>587</v>
      </c>
      <c r="B38" s="191"/>
      <c r="T38" s="231"/>
      <c r="U38" s="231"/>
      <c r="V38" s="231"/>
      <c r="W38" s="231"/>
      <c r="X38" s="231"/>
      <c r="Y38" s="231"/>
      <c r="Z38" s="232"/>
      <c r="AA38" s="231"/>
      <c r="AB38" s="231"/>
    </row>
    <row r="39" spans="1:37" ht="15" customHeight="1">
      <c r="A39" s="191" t="s">
        <v>146</v>
      </c>
      <c r="B39" s="191"/>
      <c r="C39" s="191" t="s">
        <v>581</v>
      </c>
      <c r="D39" s="450" t="s">
        <v>149</v>
      </c>
      <c r="T39" s="231" t="s">
        <v>260</v>
      </c>
      <c r="U39" s="231"/>
      <c r="V39" s="231"/>
      <c r="W39" s="231"/>
      <c r="X39" s="231"/>
      <c r="Y39" s="231"/>
      <c r="Z39" s="232"/>
      <c r="AA39" s="231"/>
      <c r="AB39" s="231"/>
    </row>
    <row r="40" spans="1:37" ht="26.4" customHeight="1">
      <c r="A40" s="449"/>
      <c r="B40" s="191"/>
      <c r="C40" s="192"/>
      <c r="D40" s="192" t="s">
        <v>150</v>
      </c>
      <c r="E40" s="192" t="s">
        <v>151</v>
      </c>
      <c r="F40" s="192" t="s">
        <v>152</v>
      </c>
      <c r="G40" s="191" t="s">
        <v>182</v>
      </c>
      <c r="H40" s="191" t="s">
        <v>574</v>
      </c>
      <c r="I40" s="191" t="s">
        <v>580</v>
      </c>
      <c r="J40" s="191" t="s">
        <v>183</v>
      </c>
      <c r="T40" s="1189" t="s">
        <v>243</v>
      </c>
      <c r="U40" s="220"/>
      <c r="V40" s="221" t="s">
        <v>244</v>
      </c>
      <c r="W40" s="222" t="s">
        <v>245</v>
      </c>
      <c r="X40" s="222" t="s">
        <v>246</v>
      </c>
      <c r="Y40" s="223" t="s">
        <v>247</v>
      </c>
      <c r="Z40" s="222" t="s">
        <v>248</v>
      </c>
      <c r="AA40" s="222" t="s">
        <v>249</v>
      </c>
      <c r="AB40" s="222" t="s">
        <v>250</v>
      </c>
      <c r="AD40" s="289" t="s">
        <v>439</v>
      </c>
      <c r="AE40" s="290"/>
      <c r="AF40" s="290"/>
      <c r="AG40" s="290"/>
      <c r="AH40" s="290"/>
      <c r="AI40" s="290"/>
      <c r="AJ40" s="290"/>
      <c r="AK40" s="291" t="e">
        <f>IF(AND(AK41,AK42,AK43),4)</f>
        <v>#REF!</v>
      </c>
    </row>
    <row r="41" spans="1:37" ht="15" customHeight="1">
      <c r="A41" s="451" t="s">
        <v>576</v>
      </c>
      <c r="B41" s="452">
        <v>1</v>
      </c>
      <c r="C41" s="452" t="s">
        <v>579</v>
      </c>
      <c r="D41" s="445" t="e" cm="1">
        <f t="array" ref="D41">SUMPRODUCT(($D$65:$D$330=B41)*($I$65:$I$330))</f>
        <v>#REF!</v>
      </c>
      <c r="E41" s="445" t="e" cm="1">
        <f t="array" ref="E41">SUMPRODUCT(($D$65:$D$330=B41)*($J$65:$J$330))</f>
        <v>#REF!</v>
      </c>
      <c r="F41" s="445" t="e" cm="1">
        <f t="array" ref="F41">SUMPRODUCT(($D$65:$D$330=B41)*($K$65:$K$330))</f>
        <v>#REF!</v>
      </c>
      <c r="G41" s="466" t="e" cm="1">
        <f t="array" ref="G41">SUMPRODUCT(($D$65:$D$330=B41)*($L$65:$L$330))</f>
        <v>#REF!</v>
      </c>
      <c r="H41" s="453">
        <f>設定シート!N65</f>
        <v>64</v>
      </c>
      <c r="I41" s="453" t="e">
        <f>IF(#REF!=0,"",((H41/1000-設定シート!$I$88/1000)*(100+#REF!)/100+設定シート!$I$88/1000)*1000)</f>
        <v>#REF!</v>
      </c>
      <c r="J41" s="454" t="e">
        <f>IF(I41="",ROUNDDOWN(G41*H41,0),ROUNDDOWN(G41*I41,0))</f>
        <v>#REF!</v>
      </c>
      <c r="T41" s="1187"/>
      <c r="U41" s="224" t="s">
        <v>251</v>
      </c>
      <c r="V41" s="225" t="e">
        <f>IF(OR($O$19="",$O$19=0,$O$19=1),$O$13,IF($O$13-$O$19*INT($O$13/$O$19)=0,$O$13/3,IF($O$13-$O$19*INT($O$13/$O$19)=2,INT($O$13/$O$19)+2,INT($O$13/$O$19)+1)))</f>
        <v>#REF!</v>
      </c>
      <c r="W41" s="233"/>
      <c r="X41" s="233" t="e">
        <f>Z43</f>
        <v>#REF!</v>
      </c>
      <c r="Y41" s="234" t="e">
        <f>IF(OR(V41="",V41=0),0,V41-W41+X41)</f>
        <v>#REF!</v>
      </c>
      <c r="Z41" s="234">
        <v>0</v>
      </c>
      <c r="AA41" s="233" t="e">
        <f>$O$10</f>
        <v>#REF!</v>
      </c>
      <c r="AB41" s="233" t="e">
        <f>IF(OR(V41="",V41=0),0,Y41+AA41)</f>
        <v>#REF!</v>
      </c>
      <c r="AD41" s="293"/>
      <c r="AE41" s="294" t="s">
        <v>413</v>
      </c>
      <c r="AF41" s="295" t="s">
        <v>414</v>
      </c>
      <c r="AG41" s="295"/>
      <c r="AH41" s="295"/>
      <c r="AI41" s="295"/>
      <c r="AJ41" s="295"/>
      <c r="AK41" s="296" t="e">
        <f>IF($M$19&gt;$O$5,1)</f>
        <v>#REF!</v>
      </c>
    </row>
    <row r="42" spans="1:37" ht="15" customHeight="1">
      <c r="A42" s="455" t="s">
        <v>576</v>
      </c>
      <c r="B42" s="191">
        <v>2</v>
      </c>
      <c r="C42" s="191" t="s">
        <v>575</v>
      </c>
      <c r="D42" s="190" t="e" cm="1">
        <f t="array" ref="D42">SUMPRODUCT(($D$65:$D$330=B42)*($I$65:$I$330))</f>
        <v>#REF!</v>
      </c>
      <c r="E42" s="190" t="e" cm="1">
        <f t="array" ref="E42">SUMPRODUCT(($D$65:$D$330=B42)*($J$65:$J$330))</f>
        <v>#REF!</v>
      </c>
      <c r="F42" s="190" t="e" cm="1">
        <f t="array" ref="F42">SUMPRODUCT(($D$65:$D$330=B42)*($K$65:$K$330))</f>
        <v>#REF!</v>
      </c>
      <c r="G42" s="206" t="e" cm="1">
        <f t="array" ref="G42">SUMPRODUCT(($D$65:$D$330=B42)*($L$65:$L$330))</f>
        <v>#REF!</v>
      </c>
      <c r="H42" s="190">
        <f>設定シート!P65</f>
        <v>62</v>
      </c>
      <c r="I42" s="190" t="e">
        <f>IF(#REF!=0,"",((H42/1000-設定シート!$I$88/1000)*(100+#REF!)/100+設定シート!$I$88/1000)*1000)</f>
        <v>#REF!</v>
      </c>
      <c r="J42" s="440" t="e">
        <f>IF(I42="",ROUNDDOWN(G42*H42,0),ROUNDDOWN(G42*I42,0))</f>
        <v>#REF!</v>
      </c>
      <c r="T42" s="1187"/>
      <c r="U42" s="226" t="s">
        <v>252</v>
      </c>
      <c r="V42" s="235" t="e">
        <f>IF(OR($O$19="",$O$19=0,$O$19=1),0,IF($O$13="",0,IF($O$19=1,0,INT($O$13/3))))</f>
        <v>#REF!</v>
      </c>
      <c r="W42" s="236"/>
      <c r="X42" s="227" t="s">
        <v>253</v>
      </c>
      <c r="Y42" s="228" t="s">
        <v>254</v>
      </c>
      <c r="Z42" s="228" t="s">
        <v>255</v>
      </c>
      <c r="AA42" s="229"/>
      <c r="AB42" s="233" t="e">
        <f>IF(OR($O$19="",$O$19=0,$O$19=1),0,IF(V42=0,0,V42-W42))</f>
        <v>#REF!</v>
      </c>
      <c r="AD42" s="293"/>
      <c r="AE42" s="294" t="s">
        <v>415</v>
      </c>
      <c r="AF42" s="295" t="s">
        <v>445</v>
      </c>
      <c r="AG42" s="295"/>
      <c r="AH42" s="297"/>
      <c r="AI42" s="297"/>
      <c r="AJ42" s="297"/>
      <c r="AK42" s="296" t="e">
        <f>IF(#REF!="充当しない（全額を還付）",1)</f>
        <v>#REF!</v>
      </c>
    </row>
    <row r="43" spans="1:37" ht="15" customHeight="1">
      <c r="A43" s="455" t="s">
        <v>577</v>
      </c>
      <c r="B43" s="191">
        <v>3</v>
      </c>
      <c r="D43" s="190" t="e" cm="1">
        <f t="array" ref="D43">SUMPRODUCT(($D$65:$D$330=B43)*($I$65:$I$330))</f>
        <v>#REF!</v>
      </c>
      <c r="E43" s="190" t="e" cm="1">
        <f t="array" ref="E43">SUMPRODUCT(($D$65:$D$330=B43)*($J$65:$J$330))</f>
        <v>#REF!</v>
      </c>
      <c r="F43" s="190" t="e" cm="1">
        <f t="array" ref="F43">SUMPRODUCT(($D$65:$D$330=B43)*($K$65:$K$330))</f>
        <v>#REF!</v>
      </c>
      <c r="G43" s="206" t="e" cm="1">
        <f t="array" ref="G43">SUMPRODUCT(($D$65:$D$330=B43)*($L$65:$L$330))</f>
        <v>#REF!</v>
      </c>
      <c r="H43" s="190">
        <f>設定シート!R65</f>
        <v>64</v>
      </c>
      <c r="I43" s="190" t="e">
        <f>IF(#REF!=0,"",((H43/1000-設定シート!$I$88/1000)*(100+#REF!)/100+設定シート!$I$88/1000)*1000)</f>
        <v>#REF!</v>
      </c>
      <c r="J43" s="440" t="e">
        <f>IF(I43="",ROUNDDOWN(G43*H43,0),ROUNDDOWN(G43*I43,0))</f>
        <v>#REF!</v>
      </c>
      <c r="T43" s="1188"/>
      <c r="U43" s="224" t="s">
        <v>256</v>
      </c>
      <c r="V43" s="225" t="e">
        <f>IF(OR($O$19="",$O$19=0,$O$19=1),0,IF($O$13="",0,IF($O$19=1,0,INT($O$13/3))))</f>
        <v>#REF!</v>
      </c>
      <c r="W43" s="233"/>
      <c r="X43" s="235"/>
      <c r="Y43" s="235" t="e">
        <f>IF($M$19-$O$5-X43-Z41&gt;0,$M$19-$O$5-X43-Z41,0)</f>
        <v>#REF!</v>
      </c>
      <c r="Z43" s="236" t="e">
        <f>IF(OR($O$5="",$O$5=0),0,IF($M$19&lt;=$O$5,$O$5-$M$19,0))</f>
        <v>#REF!</v>
      </c>
      <c r="AA43" s="230"/>
      <c r="AB43" s="233" t="e">
        <f>IF(OR($O$19="",$O$19=0,$O$19=1),0,IF(V43=0,0,V43-W43))</f>
        <v>#REF!</v>
      </c>
      <c r="AD43" s="302"/>
      <c r="AE43" s="303" t="s">
        <v>417</v>
      </c>
      <c r="AF43" s="311" t="s">
        <v>446</v>
      </c>
      <c r="AG43" s="308"/>
      <c r="AH43" s="308"/>
      <c r="AI43" s="308"/>
      <c r="AJ43" s="308"/>
      <c r="AK43" s="296"/>
    </row>
    <row r="44" spans="1:37" ht="15" customHeight="1">
      <c r="A44" s="456" t="s">
        <v>578</v>
      </c>
      <c r="B44" s="457">
        <v>4</v>
      </c>
      <c r="C44" s="458"/>
      <c r="D44" s="190" t="e" cm="1">
        <f t="array" ref="D44">SUMPRODUCT(($D$65:$D$330=B44)*($I$65:$I$330))</f>
        <v>#REF!</v>
      </c>
      <c r="E44" s="190" t="e" cm="1">
        <f t="array" ref="E44">SUMPRODUCT(($D$65:$D$330=B44)*($J$65:$J$330))</f>
        <v>#REF!</v>
      </c>
      <c r="F44" s="190" t="e" cm="1">
        <f t="array" ref="F44">SUMPRODUCT(($D$65:$D$330=B44)*($K$65:$K$330))</f>
        <v>#REF!</v>
      </c>
      <c r="G44" s="206" t="e" cm="1">
        <f t="array" ref="G44">SUMPRODUCT(($D$65:$D$330=B44)*($L$65:$L$330))</f>
        <v>#REF!</v>
      </c>
      <c r="H44" s="458">
        <f>設定シート!T65</f>
        <v>62</v>
      </c>
      <c r="I44" s="458" t="e">
        <f>IF(#REF!=0,"",((H44/1000-設定シート!$I$88/1000)*(100+#REF!)/100+設定シート!$I$88/1000)*1000)</f>
        <v>#REF!</v>
      </c>
      <c r="J44" s="459" t="e">
        <f>IF(I44="",ROUNDDOWN(G44*H44,0),ROUNDDOWN(G44*I44,0))</f>
        <v>#REF!</v>
      </c>
    </row>
    <row r="45" spans="1:37" ht="15" customHeight="1">
      <c r="A45" s="460"/>
      <c r="B45" s="461"/>
      <c r="C45" s="462"/>
      <c r="D45" s="464" t="e">
        <f>SUM(D41:D44)</f>
        <v>#REF!</v>
      </c>
      <c r="E45" s="464" t="e">
        <f>SUM(E41:E44)</f>
        <v>#REF!</v>
      </c>
      <c r="F45" s="462" t="e">
        <f>SUM(F41:F44)</f>
        <v>#REF!</v>
      </c>
      <c r="G45" s="464" t="e">
        <f>SUM(G41:G44)</f>
        <v>#REF!</v>
      </c>
      <c r="H45" s="462"/>
      <c r="I45" s="462"/>
      <c r="J45" s="465" t="e">
        <f>SUM(J41:J44)</f>
        <v>#REF!</v>
      </c>
    </row>
    <row r="46" spans="1:37" ht="15" customHeight="1">
      <c r="B46" s="191"/>
      <c r="T46" s="312" t="s">
        <v>440</v>
      </c>
      <c r="U46" s="231"/>
      <c r="V46" s="231"/>
      <c r="W46" s="231"/>
      <c r="X46" s="231"/>
      <c r="Y46" s="231"/>
      <c r="Z46" s="231"/>
      <c r="AA46" s="231"/>
      <c r="AB46" s="231"/>
    </row>
    <row r="47" spans="1:37" ht="15" customHeight="1">
      <c r="B47" s="191"/>
      <c r="T47" s="1186" t="s">
        <v>427</v>
      </c>
      <c r="U47" s="280"/>
      <c r="V47" s="284" t="s">
        <v>436</v>
      </c>
      <c r="W47" s="285" t="s">
        <v>422</v>
      </c>
      <c r="X47" s="285" t="s">
        <v>428</v>
      </c>
      <c r="Y47" s="286" t="s">
        <v>423</v>
      </c>
      <c r="Z47" s="285" t="s">
        <v>248</v>
      </c>
      <c r="AA47" s="285" t="s">
        <v>429</v>
      </c>
      <c r="AB47" s="285" t="s">
        <v>430</v>
      </c>
      <c r="AD47" s="289" t="s">
        <v>441</v>
      </c>
      <c r="AE47" s="313"/>
      <c r="AF47" s="313"/>
      <c r="AG47" s="313"/>
      <c r="AH47" s="313"/>
      <c r="AI47" s="313"/>
      <c r="AJ47" s="313"/>
      <c r="AK47" s="291" t="e">
        <f>IF($M$19&lt;=$O$5,5)</f>
        <v>#REF!</v>
      </c>
    </row>
    <row r="48" spans="1:37" ht="15" customHeight="1">
      <c r="A48" s="449" t="s">
        <v>588</v>
      </c>
      <c r="T48" s="1187"/>
      <c r="U48" s="279" t="s">
        <v>251</v>
      </c>
      <c r="V48" s="225" t="e">
        <f>IF(OR($O$19="",$O$19=0,$O$19=1),$O$13,IF($O$13-$O$19*INT($O$13/$O$19)=0,$O$13/3,IF($O$13-$O$19*INT($O$13/$O$19)=2,INT($O$13/$O$19)+2,INT($O$13/$O$19)+1)))</f>
        <v>#REF!</v>
      </c>
      <c r="W48" s="292"/>
      <c r="X48" s="233" t="e">
        <f>Z50</f>
        <v>#REF!</v>
      </c>
      <c r="Y48" s="234" t="e">
        <f>IF(OR(V48="",V48=0),0,V48-W48+X48)</f>
        <v>#REF!</v>
      </c>
      <c r="Z48" s="234">
        <v>0</v>
      </c>
      <c r="AA48" s="233" t="e">
        <f>$O$10</f>
        <v>#REF!</v>
      </c>
      <c r="AB48" s="233" t="e">
        <f>IF(OR(V48="",V48=0),0,Y48+AA48)</f>
        <v>#REF!</v>
      </c>
      <c r="AD48" s="293"/>
      <c r="AE48" s="294" t="s">
        <v>413</v>
      </c>
      <c r="AF48" s="295" t="s">
        <v>442</v>
      </c>
      <c r="AG48" s="295"/>
      <c r="AH48" s="295"/>
      <c r="AI48" s="295"/>
      <c r="AJ48" s="295"/>
      <c r="AK48" s="300" t="e">
        <f>IF($M$19&lt;=$O$5,1)</f>
        <v>#REF!</v>
      </c>
    </row>
    <row r="49" spans="1:37" ht="17.149999999999999">
      <c r="A49" s="191" t="s">
        <v>148</v>
      </c>
      <c r="B49" s="191" t="s">
        <v>146</v>
      </c>
      <c r="C49" s="191" t="s">
        <v>149</v>
      </c>
      <c r="T49" s="1187"/>
      <c r="U49" s="226" t="s">
        <v>252</v>
      </c>
      <c r="V49" s="235" t="e">
        <f>IF(OR($O$19="",$O$19=0,$O$19=1),0,IF($O$13="",0,IF($O$19=1,0,INT($O$13/3))))</f>
        <v>#REF!</v>
      </c>
      <c r="W49" s="236"/>
      <c r="X49" s="282" t="s">
        <v>253</v>
      </c>
      <c r="Y49" s="283" t="s">
        <v>254</v>
      </c>
      <c r="Z49" s="283" t="s">
        <v>255</v>
      </c>
      <c r="AA49" s="288"/>
      <c r="AB49" s="292" t="e">
        <f>IF(OR($O$19="",$O$19=0,$O$19=1),0,IF(V49=0,0,V49-W49))</f>
        <v>#REF!</v>
      </c>
      <c r="AD49" s="293"/>
      <c r="AE49" s="294" t="s">
        <v>415</v>
      </c>
      <c r="AF49" s="297" t="s">
        <v>447</v>
      </c>
      <c r="AG49" s="295"/>
      <c r="AH49" s="297"/>
      <c r="AI49" s="297"/>
      <c r="AJ49" s="297"/>
      <c r="AK49" s="300"/>
    </row>
    <row r="50" spans="1:37" ht="25.7">
      <c r="A50" s="191"/>
      <c r="B50" s="191"/>
      <c r="C50" s="192" t="s">
        <v>150</v>
      </c>
      <c r="D50" s="192" t="s">
        <v>151</v>
      </c>
      <c r="E50" s="192" t="s">
        <v>152</v>
      </c>
      <c r="F50" s="191" t="s">
        <v>182</v>
      </c>
      <c r="G50" s="191" t="s">
        <v>183</v>
      </c>
      <c r="H50" s="190" t="s">
        <v>369</v>
      </c>
      <c r="T50" s="1188"/>
      <c r="U50" s="279" t="s">
        <v>256</v>
      </c>
      <c r="V50" s="225" t="e">
        <f>IF(OR($O$19="",$O$19=0,$O$19=1),0,IF($O$13="",0,IF($O$19=1,0,INT($O$13/3))))</f>
        <v>#REF!</v>
      </c>
      <c r="W50" s="292"/>
      <c r="X50" s="235"/>
      <c r="Y50" s="235"/>
      <c r="Z50" s="236" t="e">
        <f>IF(OR($O$5="",$O$5=0),0,IF($M$19&lt;=$O$5,$O$5-$M$19,0))</f>
        <v>#REF!</v>
      </c>
      <c r="AA50" s="230"/>
      <c r="AB50" s="233" t="e">
        <f>IF(OR($O$19="",$O$19=0,$O$19=1),0,IF(V50=0,0,V50-W50))</f>
        <v>#REF!</v>
      </c>
      <c r="AD50" s="302"/>
      <c r="AE50" s="303" t="s">
        <v>417</v>
      </c>
      <c r="AF50" s="311" t="s">
        <v>447</v>
      </c>
      <c r="AG50" s="308"/>
      <c r="AH50" s="308"/>
      <c r="AI50" s="308"/>
      <c r="AJ50" s="308"/>
      <c r="AK50" s="314"/>
    </row>
    <row r="51" spans="1:37" ht="16.25" customHeight="1">
      <c r="A51" s="194" t="s">
        <v>573</v>
      </c>
      <c r="B51" s="202" t="s">
        <v>147</v>
      </c>
      <c r="C51" s="195" t="e">
        <f t="shared" ref="C51:C59" si="5">SUMPRODUCT(($E$65:$E$330=A51)*($F$65:$F$330=B51)*($I$65:$I$330))</f>
        <v>#REF!</v>
      </c>
      <c r="D51" s="195" t="e">
        <f t="shared" ref="D51:D59" si="6">SUMPRODUCT(($E$65:$E$330=A51)*($F$65:$F$330=B51)*($J$65:$J$330))</f>
        <v>#REF!</v>
      </c>
      <c r="E51" s="195" t="e">
        <f t="shared" ref="E51:E59" si="7">SUMPRODUCT(($E$65:$E$330=A51)*($F$65:$F$330=B51)*($K$65:$K$330))</f>
        <v>#REF!</v>
      </c>
      <c r="F51" s="246" t="e">
        <f t="shared" ref="F51:F59" si="8">SUMPRODUCT(($E$65:$E$330=A51)*($F$65:$F$330=B51)*($L$65:$L$330))</f>
        <v>#REF!</v>
      </c>
      <c r="G51" s="249" t="e">
        <f t="shared" ref="G51:G59" si="9">SUMPRODUCT(($E$65:$E$330=A51)*($F$65:$F$330=B51)*($M$65:$M$330))</f>
        <v>#REF!</v>
      </c>
    </row>
    <row r="52" spans="1:37" ht="15" customHeight="1">
      <c r="A52" s="196" t="s">
        <v>59</v>
      </c>
      <c r="B52" s="191" t="s">
        <v>147</v>
      </c>
      <c r="C52" s="190" t="e">
        <f t="shared" si="5"/>
        <v>#REF!</v>
      </c>
      <c r="D52" s="190" t="e">
        <f t="shared" si="6"/>
        <v>#REF!</v>
      </c>
      <c r="E52" s="190" t="e">
        <f t="shared" si="7"/>
        <v>#REF!</v>
      </c>
      <c r="F52" s="247" t="e">
        <f t="shared" si="8"/>
        <v>#REF!</v>
      </c>
      <c r="G52" s="250" t="e">
        <f t="shared" si="9"/>
        <v>#REF!</v>
      </c>
    </row>
    <row r="53" spans="1:37" ht="15" customHeight="1">
      <c r="A53" s="196" t="s">
        <v>60</v>
      </c>
      <c r="B53" s="191" t="s">
        <v>147</v>
      </c>
      <c r="C53" s="190" t="e">
        <f t="shared" si="5"/>
        <v>#REF!</v>
      </c>
      <c r="D53" s="190" t="e">
        <f t="shared" si="6"/>
        <v>#REF!</v>
      </c>
      <c r="E53" s="190" t="e">
        <f t="shared" si="7"/>
        <v>#REF!</v>
      </c>
      <c r="F53" s="247" t="e">
        <f t="shared" si="8"/>
        <v>#REF!</v>
      </c>
      <c r="G53" s="250" t="e">
        <f t="shared" si="9"/>
        <v>#REF!</v>
      </c>
    </row>
    <row r="54" spans="1:37" ht="39.6" customHeight="1">
      <c r="A54" s="196" t="s">
        <v>61</v>
      </c>
      <c r="B54" s="191" t="s">
        <v>147</v>
      </c>
      <c r="C54" s="190" t="e">
        <f t="shared" si="5"/>
        <v>#REF!</v>
      </c>
      <c r="D54" s="190" t="e">
        <f t="shared" si="6"/>
        <v>#REF!</v>
      </c>
      <c r="E54" s="190" t="e">
        <f t="shared" si="7"/>
        <v>#REF!</v>
      </c>
      <c r="F54" s="247" t="e">
        <f t="shared" si="8"/>
        <v>#REF!</v>
      </c>
      <c r="G54" s="250" t="e">
        <f t="shared" si="9"/>
        <v>#REF!</v>
      </c>
    </row>
    <row r="55" spans="1:37" ht="15" customHeight="1">
      <c r="A55" s="196" t="s">
        <v>47</v>
      </c>
      <c r="B55" s="191" t="s">
        <v>147</v>
      </c>
      <c r="C55" s="190" t="e" cm="1">
        <f t="array" ref="C55">SUMPRODUCT(($E$65:$E$330=A55)*($F$65:$F$330=B55)*($I$65:$I$330))</f>
        <v>#REF!</v>
      </c>
      <c r="D55" s="190" t="e">
        <f t="shared" si="6"/>
        <v>#REF!</v>
      </c>
      <c r="E55" s="190" t="e">
        <f t="shared" si="7"/>
        <v>#REF!</v>
      </c>
      <c r="F55" s="247" t="e">
        <f t="shared" si="8"/>
        <v>#REF!</v>
      </c>
      <c r="G55" s="250" t="e">
        <f t="shared" si="9"/>
        <v>#REF!</v>
      </c>
    </row>
    <row r="56" spans="1:37" ht="15" customHeight="1">
      <c r="A56" s="196" t="s">
        <v>62</v>
      </c>
      <c r="B56" s="191" t="s">
        <v>147</v>
      </c>
      <c r="C56" s="190" t="e" cm="1">
        <f t="array" ref="C56">SUMPRODUCT(($E$65:$E$330=A56)*($F$65:$F$330=B56)*($I$65:$I$330))</f>
        <v>#REF!</v>
      </c>
      <c r="D56" s="190" t="e">
        <f t="shared" si="6"/>
        <v>#REF!</v>
      </c>
      <c r="E56" s="190" t="e">
        <f t="shared" si="7"/>
        <v>#REF!</v>
      </c>
      <c r="F56" s="247" t="e">
        <f t="shared" si="8"/>
        <v>#REF!</v>
      </c>
      <c r="G56" s="250" t="e">
        <f t="shared" si="9"/>
        <v>#REF!</v>
      </c>
    </row>
    <row r="57" spans="1:37" ht="15" customHeight="1">
      <c r="A57" s="196" t="s">
        <v>63</v>
      </c>
      <c r="B57" s="191" t="s">
        <v>147</v>
      </c>
      <c r="C57" s="190" t="e">
        <f t="shared" si="5"/>
        <v>#REF!</v>
      </c>
      <c r="D57" s="190" t="e">
        <f t="shared" si="6"/>
        <v>#REF!</v>
      </c>
      <c r="E57" s="190" t="e">
        <f t="shared" si="7"/>
        <v>#REF!</v>
      </c>
      <c r="F57" s="247" t="e">
        <f t="shared" si="8"/>
        <v>#REF!</v>
      </c>
      <c r="G57" s="250" t="e">
        <f t="shared" si="9"/>
        <v>#REF!</v>
      </c>
    </row>
    <row r="58" spans="1:37" ht="15" customHeight="1">
      <c r="A58" s="196" t="s">
        <v>64</v>
      </c>
      <c r="B58" s="191" t="s">
        <v>147</v>
      </c>
      <c r="C58" s="190" t="e">
        <f t="shared" si="5"/>
        <v>#REF!</v>
      </c>
      <c r="D58" s="190" t="e">
        <f t="shared" si="6"/>
        <v>#REF!</v>
      </c>
      <c r="E58" s="190" t="e">
        <f t="shared" si="7"/>
        <v>#REF!</v>
      </c>
      <c r="F58" s="247" t="e">
        <f t="shared" si="8"/>
        <v>#REF!</v>
      </c>
      <c r="G58" s="250" t="e">
        <f t="shared" si="9"/>
        <v>#REF!</v>
      </c>
    </row>
    <row r="59" spans="1:37" ht="15" customHeight="1">
      <c r="A59" s="200" t="s">
        <v>65</v>
      </c>
      <c r="B59" s="198" t="s">
        <v>147</v>
      </c>
      <c r="C59" s="197" t="e">
        <f t="shared" si="5"/>
        <v>#REF!</v>
      </c>
      <c r="D59" s="197" t="e">
        <f t="shared" si="6"/>
        <v>#REF!</v>
      </c>
      <c r="E59" s="197" t="e">
        <f t="shared" si="7"/>
        <v>#REF!</v>
      </c>
      <c r="F59" s="248" t="e">
        <f t="shared" si="8"/>
        <v>#REF!</v>
      </c>
      <c r="G59" s="251" t="e">
        <f t="shared" si="9"/>
        <v>#REF!</v>
      </c>
    </row>
    <row r="60" spans="1:37" ht="15" customHeight="1">
      <c r="A60" s="203"/>
      <c r="B60" s="201"/>
      <c r="C60" s="201" t="e">
        <f t="shared" ref="C60:G60" si="10">SUM(C51:C59)</f>
        <v>#REF!</v>
      </c>
      <c r="D60" s="201" t="e">
        <f t="shared" si="10"/>
        <v>#REF!</v>
      </c>
      <c r="E60" s="201" t="e">
        <f>SUM(E51:E59)</f>
        <v>#REF!</v>
      </c>
      <c r="F60" s="201" t="e">
        <f t="shared" si="10"/>
        <v>#REF!</v>
      </c>
      <c r="G60" s="204" t="e">
        <f t="shared" si="10"/>
        <v>#REF!</v>
      </c>
    </row>
    <row r="63" spans="1:37" ht="15" customHeight="1">
      <c r="A63" s="449" t="s">
        <v>585</v>
      </c>
    </row>
    <row r="64" spans="1:37" ht="39.6" customHeight="1">
      <c r="A64" s="192" t="s">
        <v>184</v>
      </c>
      <c r="B64" s="192" t="s">
        <v>185</v>
      </c>
      <c r="C64" s="192" t="s">
        <v>186</v>
      </c>
      <c r="D64" s="448" t="s">
        <v>582</v>
      </c>
      <c r="E64" s="191" t="s">
        <v>148</v>
      </c>
      <c r="F64" s="192" t="s">
        <v>187</v>
      </c>
      <c r="G64" s="244" t="s">
        <v>341</v>
      </c>
      <c r="H64" s="244" t="s">
        <v>342</v>
      </c>
      <c r="I64" s="192" t="s">
        <v>367</v>
      </c>
      <c r="J64" s="192" t="s">
        <v>151</v>
      </c>
      <c r="K64" s="192" t="s">
        <v>152</v>
      </c>
      <c r="L64" s="245" t="s">
        <v>182</v>
      </c>
      <c r="M64" s="245" t="s">
        <v>183</v>
      </c>
      <c r="N64" s="192" t="s">
        <v>368</v>
      </c>
      <c r="O64" s="271" t="s">
        <v>374</v>
      </c>
      <c r="P64" s="271" t="s">
        <v>378</v>
      </c>
      <c r="Q64" s="271" t="s">
        <v>379</v>
      </c>
      <c r="R64" s="274" t="s">
        <v>377</v>
      </c>
    </row>
    <row r="65" spans="1:18" ht="15" customHeight="1">
      <c r="A65" s="190">
        <v>1</v>
      </c>
      <c r="B65" s="190">
        <v>1</v>
      </c>
      <c r="C65" s="190" t="str">
        <f>'報告書（事業主控）'!AV16</f>
        <v/>
      </c>
      <c r="D65" s="190" t="str">
        <f>IF(E65&lt;&gt;"31 水力発電施設、ずい道等新設事業","",IF('報告書（事業主控）'!AX16=11,1,IF('報告書（事業主控）'!AX16=13,2,IF('報告書（事業主控）'!AX16=15,3,IF('報告書（事業主控）'!AX16=17,4,"")))))</f>
        <v/>
      </c>
      <c r="E65" s="190">
        <f>'報告書（事業主控）'!$F$26</f>
        <v>0</v>
      </c>
      <c r="F65" s="190" t="str">
        <f>'報告書（事業主控）'!AW16</f>
        <v>3</v>
      </c>
      <c r="G65" s="190" t="e">
        <f>IF(OR(LEFT(E65,2)="31",LEFT(E65,2)="34",LEFT(E65,2)="36",LEFT(E65,2)="37"),VLOOKUP(E65,労務比率2,'報告書（事業主控）'!AX16,FALSE),VLOOKUP(E65,労務比率,'報告書（事業主控）'!AX16,FALSE))</f>
        <v>#N/A</v>
      </c>
      <c r="H65" s="190" t="e">
        <f>IF(OR(LEFT(E65,2)="31",LEFT(E65,2)="34",LEFT(E65,2)="36",LEFT(E65,2)="37"),VLOOKUP(E65,労務比率2,'報告書（事業主控）'!AX16+1,FALSE),VLOOKUP(E65,労務比率,'報告書（事業主控）'!AX16+1,FALSE))</f>
        <v>#N/A</v>
      </c>
      <c r="I65" s="190">
        <f>'報告書（事業主控）'!AH17</f>
        <v>0</v>
      </c>
      <c r="J65" s="190">
        <f>'報告書（事業主控）'!AH16</f>
        <v>0</v>
      </c>
      <c r="K65" s="190">
        <f>'報告書（事業主控）'!AN16</f>
        <v>0</v>
      </c>
      <c r="L65" s="190">
        <f>IF(ISERROR(INT((ROUNDDOWN(I65*G65/100,0)+K65)/1000)),0,INT((ROUNDDOWN(I65*G65/100,0)+K65)/1000))</f>
        <v>0</v>
      </c>
      <c r="M65" s="190">
        <f t="shared" ref="M65:M128" si="11">IF(ISERROR(L65*H65),0,L65*H65)</f>
        <v>0</v>
      </c>
      <c r="N65" s="190">
        <f>IF(R65=1,0,I65)</f>
        <v>0</v>
      </c>
      <c r="O65" s="190">
        <f t="shared" ref="O65:O128" si="12">IF(I65=N65,IF(ISERROR(ROUNDDOWN(I65*G65/100,0)+K65),0,ROUNDDOWN(I65*G65/100,0)+K65),0)</f>
        <v>0</v>
      </c>
      <c r="P65" s="190">
        <f>INT(SUMIF(O65:O69,0,I65:I69)*105/108)</f>
        <v>0</v>
      </c>
      <c r="Q65" s="190">
        <f>INT(P65*IF(COUNTIF(R65:R69,1)=0,0,SUMIF(R65:R69,1,G65:G69)/COUNTIF(R65:R69,1))/100)</f>
        <v>0</v>
      </c>
      <c r="R65" s="190">
        <f>IF(AND(J65=0,C65&gt;=設定シート!E$101,C65&lt;=設定シート!G$101),1,0)</f>
        <v>0</v>
      </c>
    </row>
    <row r="66" spans="1:18" ht="15" customHeight="1">
      <c r="B66" s="190">
        <v>2</v>
      </c>
      <c r="C66" s="190" t="str">
        <f>'報告書（事業主控）'!AV18</f>
        <v/>
      </c>
      <c r="D66" s="190" t="str">
        <f>IF(E66&lt;&gt;"31 水力発電施設、ずい道等新設事業","",IF('報告書（事業主控）'!AX18=11,1,IF('報告書（事業主控）'!AX18=13,2,IF('報告書（事業主控）'!AX18=15,3,IF('報告書（事業主控）'!AX18=17,4,"")))))</f>
        <v/>
      </c>
      <c r="E66" s="190">
        <f>'報告書（事業主控）'!$F$26</f>
        <v>0</v>
      </c>
      <c r="F66" s="190" t="str">
        <f>'報告書（事業主控）'!AW18</f>
        <v>3</v>
      </c>
      <c r="G66" s="190" t="e">
        <f>IF(OR(LEFT(E66,2)="31",LEFT(E66,2)="34",LEFT(E66,2)="36",LEFT(E66,2)="37"),VLOOKUP(E66,労務比率2,'報告書（事業主控）'!AX18,FALSE),VLOOKUP(E66,労務比率,'報告書（事業主控）'!AX18,FALSE))</f>
        <v>#N/A</v>
      </c>
      <c r="H66" s="190" t="e">
        <f>IF(OR(LEFT(E66,2)="31",LEFT(E66,2)="34",LEFT(E66,2)="36",LEFT(E66,2)="37"),VLOOKUP(E66,労務比率2,'報告書（事業主控）'!AX18+1,FALSE),VLOOKUP(E66,労務比率,'報告書（事業主控）'!AX18+1,FALSE))</f>
        <v>#N/A</v>
      </c>
      <c r="I66" s="190">
        <f>'報告書（事業主控）'!AH19</f>
        <v>0</v>
      </c>
      <c r="J66" s="190">
        <f>'報告書（事業主控）'!AH18</f>
        <v>0</v>
      </c>
      <c r="K66" s="190">
        <f>'報告書（事業主控）'!AN18</f>
        <v>0</v>
      </c>
      <c r="L66" s="190">
        <f t="shared" ref="L66:L128" si="13">IF(ISERROR(INT((ROUNDDOWN(I66*G66/100,0)+K66)/1000)),0,INT((ROUNDDOWN(I66*G66/100,0)+K66)/1000))</f>
        <v>0</v>
      </c>
      <c r="M66" s="190">
        <f t="shared" si="11"/>
        <v>0</v>
      </c>
      <c r="N66" s="190">
        <f t="shared" ref="N66:N129" si="14">IF(R66=1,0,I66)</f>
        <v>0</v>
      </c>
      <c r="O66" s="190">
        <f t="shared" si="12"/>
        <v>0</v>
      </c>
      <c r="R66" s="190">
        <f>IF(AND(J66=0,C66&gt;=設定シート!E$101,C66&lt;=設定シート!G$101),1,0)</f>
        <v>0</v>
      </c>
    </row>
    <row r="67" spans="1:18" ht="15" customHeight="1">
      <c r="B67" s="190">
        <v>3</v>
      </c>
      <c r="C67" s="190" t="str">
        <f>'報告書（事業主控）'!AV20</f>
        <v/>
      </c>
      <c r="D67" s="190" t="str">
        <f>IF(E67&lt;&gt;"31 水力発電施設、ずい道等新設事業","",IF('報告書（事業主控）'!AX20=11,1,IF('報告書（事業主控）'!AX20=13,2,IF('報告書（事業主控）'!AX20=15,3,IF('報告書（事業主控）'!AX20=17,4,"")))))</f>
        <v/>
      </c>
      <c r="E67" s="190">
        <f>'報告書（事業主控）'!$F$26</f>
        <v>0</v>
      </c>
      <c r="F67" s="190" t="str">
        <f>'報告書（事業主控）'!AW20</f>
        <v>3</v>
      </c>
      <c r="G67" s="190" t="e">
        <f>IF(OR(LEFT(E67,2)="31",LEFT(E67,2)="34",LEFT(E67,2)="36",LEFT(E67,2)="37"),VLOOKUP(E67,労務比率2,'報告書（事業主控）'!AX20,FALSE),VLOOKUP(E67,労務比率,'報告書（事業主控）'!AX20,FALSE))</f>
        <v>#N/A</v>
      </c>
      <c r="H67" s="190" t="e">
        <f>IF(OR(LEFT(E67,2)="31",LEFT(E67,2)="34",LEFT(E67,2)="36",LEFT(E67,2)="37"),VLOOKUP(E67,労務比率2,'報告書（事業主控）'!AX20+1,FALSE),VLOOKUP(E67,労務比率,'報告書（事業主控）'!AX20+1,FALSE))</f>
        <v>#N/A</v>
      </c>
      <c r="I67" s="190">
        <f>'報告書（事業主控）'!AH21</f>
        <v>0</v>
      </c>
      <c r="J67" s="190">
        <f>'報告書（事業主控）'!AH20</f>
        <v>0</v>
      </c>
      <c r="K67" s="190">
        <f>'報告書（事業主控）'!AN20</f>
        <v>0</v>
      </c>
      <c r="L67" s="190">
        <f t="shared" si="13"/>
        <v>0</v>
      </c>
      <c r="M67" s="190">
        <f t="shared" si="11"/>
        <v>0</v>
      </c>
      <c r="N67" s="190">
        <f t="shared" si="14"/>
        <v>0</v>
      </c>
      <c r="O67" s="190">
        <f t="shared" si="12"/>
        <v>0</v>
      </c>
      <c r="R67" s="190">
        <f>IF(AND(J67=0,C67&gt;=設定シート!E$101,C67&lt;=設定シート!G$101),1,0)</f>
        <v>0</v>
      </c>
    </row>
    <row r="68" spans="1:18" ht="15" customHeight="1">
      <c r="B68" s="190">
        <v>4</v>
      </c>
      <c r="C68" s="190" t="str">
        <f>'報告書（事業主控）'!AV22</f>
        <v/>
      </c>
      <c r="D68" s="190" t="str">
        <f>IF(E68&lt;&gt;"31 水力発電施設、ずい道等新設事業","",IF('報告書（事業主控）'!AX22=11,1,IF('報告書（事業主控）'!AX22=13,2,IF('報告書（事業主控）'!AX22=15,3,IF('報告書（事業主控）'!AX22=17,4,"")))))</f>
        <v/>
      </c>
      <c r="E68" s="190">
        <f>'報告書（事業主控）'!$F$26</f>
        <v>0</v>
      </c>
      <c r="F68" s="190" t="str">
        <f>'報告書（事業主控）'!AW22</f>
        <v>3</v>
      </c>
      <c r="G68" s="190" t="e">
        <f>IF(OR(LEFT(E68,2)="31",LEFT(E68,2)="34",LEFT(E68,2)="36",LEFT(E68,2)="37"),VLOOKUP(E68,労務比率2,'報告書（事業主控）'!AX22,FALSE),VLOOKUP(E68,労務比率,'報告書（事業主控）'!AX22,FALSE))</f>
        <v>#N/A</v>
      </c>
      <c r="H68" s="190" t="e">
        <f>IF(OR(LEFT(E68,2)="31",LEFT(E68,2)="34",LEFT(E68,2)="36",LEFT(E68,2)="37"),VLOOKUP(E68,労務比率2,'報告書（事業主控）'!AX22+1,FALSE),VLOOKUP(E68,労務比率,'報告書（事業主控）'!AX22+1,FALSE))</f>
        <v>#N/A</v>
      </c>
      <c r="I68" s="190">
        <f>'報告書（事業主控）'!AH23</f>
        <v>0</v>
      </c>
      <c r="J68" s="190">
        <f>'報告書（事業主控）'!AH22</f>
        <v>0</v>
      </c>
      <c r="K68" s="190">
        <f>'報告書（事業主控）'!AN22</f>
        <v>0</v>
      </c>
      <c r="L68" s="190">
        <f t="shared" si="13"/>
        <v>0</v>
      </c>
      <c r="M68" s="190">
        <f t="shared" si="11"/>
        <v>0</v>
      </c>
      <c r="N68" s="190">
        <f t="shared" si="14"/>
        <v>0</v>
      </c>
      <c r="O68" s="190">
        <f t="shared" si="12"/>
        <v>0</v>
      </c>
      <c r="R68" s="190">
        <f>IF(AND(J68=0,C68&gt;=設定シート!E$101,C68&lt;=設定シート!G$101),1,0)</f>
        <v>0</v>
      </c>
    </row>
    <row r="69" spans="1:18" ht="15" customHeight="1">
      <c r="B69" s="190">
        <v>5</v>
      </c>
      <c r="C69" s="190" t="str">
        <f>'報告書（事業主控）'!AV24</f>
        <v/>
      </c>
      <c r="D69" s="190" t="str">
        <f>IF(E69&lt;&gt;"31 水力発電施設、ずい道等新設事業","",IF('報告書（事業主控）'!AX24=11,1,IF('報告書（事業主控）'!AX24=13,2,IF('報告書（事業主控）'!AX24=15,3,IF('報告書（事業主控）'!AX24=17,4,"")))))</f>
        <v/>
      </c>
      <c r="E69" s="190">
        <f>'報告書（事業主控）'!$F$26</f>
        <v>0</v>
      </c>
      <c r="F69" s="190" t="str">
        <f>'報告書（事業主控）'!AW24</f>
        <v>3</v>
      </c>
      <c r="G69" s="190" t="e">
        <f>IF(OR(LEFT(E69,2)="31",LEFT(E69,2)="34",LEFT(E69,2)="36",LEFT(E69,2)="37"),VLOOKUP(E69,労務比率2,'報告書（事業主控）'!AX24,FALSE),VLOOKUP(E69,労務比率,'報告書（事業主控）'!AX24,FALSE))</f>
        <v>#N/A</v>
      </c>
      <c r="H69" s="190" t="e">
        <f>IF(OR(LEFT(E69,2)="31",LEFT(E69,2)="34",LEFT(E69,2)="36",LEFT(E69,2)="37"),VLOOKUP(E69,労務比率2,'報告書（事業主控）'!AX24+1,FALSE),VLOOKUP(E69,労務比率,'報告書（事業主控）'!AX24+1,FALSE))</f>
        <v>#N/A</v>
      </c>
      <c r="I69" s="190">
        <f>'報告書（事業主控）'!AH25</f>
        <v>0</v>
      </c>
      <c r="J69" s="190">
        <f>'報告書（事業主控）'!AH24</f>
        <v>0</v>
      </c>
      <c r="K69" s="190">
        <f>'報告書（事業主控）'!AN24</f>
        <v>0</v>
      </c>
      <c r="L69" s="190">
        <f t="shared" si="13"/>
        <v>0</v>
      </c>
      <c r="M69" s="190">
        <f t="shared" si="11"/>
        <v>0</v>
      </c>
      <c r="N69" s="190">
        <f t="shared" si="14"/>
        <v>0</v>
      </c>
      <c r="O69" s="190">
        <f t="shared" si="12"/>
        <v>0</v>
      </c>
      <c r="R69" s="190">
        <f>IF(AND(J69=0,C69&gt;=設定シート!E$101,C69&lt;=設定シート!G$101),1,0)</f>
        <v>0</v>
      </c>
    </row>
    <row r="70" spans="1:18" ht="15" customHeight="1">
      <c r="A70" s="190">
        <v>2</v>
      </c>
      <c r="B70" s="190">
        <v>1</v>
      </c>
      <c r="C70" s="190" t="str">
        <f>'報告書（事業主控）'!AV60</f>
        <v/>
      </c>
      <c r="D70" s="190" t="str">
        <f>IF(E70&lt;&gt;"31 水力発電施設、ずい道等新設事業","",IF('報告書（事業主控）'!AX60=11,1,IF('報告書（事業主控）'!AX60=13,2,IF('報告書（事業主控）'!AX60=15,3,IF('報告書（事業主控）'!AX60=17,4,"")))))</f>
        <v/>
      </c>
      <c r="E70" s="190">
        <f>'報告書（事業主控）'!$F$78</f>
        <v>0</v>
      </c>
      <c r="F70" s="190" t="str">
        <f>'報告書（事業主控）'!AW60</f>
        <v>3</v>
      </c>
      <c r="G70" s="190" t="e">
        <f>IF(OR(LEFT(E70,2)="31",LEFT(E70,2)="34",LEFT(E70,2)="36",LEFT(E70,2)="37"),VLOOKUP(E70,労務比率2,'報告書（事業主控）'!AX60,FALSE),VLOOKUP(E70,労務比率,'報告書（事業主控）'!AX60,FALSE))</f>
        <v>#N/A</v>
      </c>
      <c r="H70" s="190" t="e">
        <f>IF(OR(LEFT(E70,2)="31",LEFT(E70,2)="34",LEFT(E70,2)="36",LEFT(E70,2)="37"),VLOOKUP(E70,労務比率2,'報告書（事業主控）'!AX60+1,FALSE),VLOOKUP(E70,労務比率,'報告書（事業主控）'!AX60+1,FALSE))</f>
        <v>#N/A</v>
      </c>
      <c r="I70" s="190">
        <f>'報告書（事業主控）'!AH61</f>
        <v>0</v>
      </c>
      <c r="J70" s="190">
        <f>'報告書（事業主控）'!AH60</f>
        <v>0</v>
      </c>
      <c r="K70" s="190">
        <f>'報告書（事業主控）'!AN60</f>
        <v>0</v>
      </c>
      <c r="L70" s="190">
        <f t="shared" si="13"/>
        <v>0</v>
      </c>
      <c r="M70" s="190">
        <f t="shared" si="11"/>
        <v>0</v>
      </c>
      <c r="N70" s="190">
        <f t="shared" si="14"/>
        <v>0</v>
      </c>
      <c r="O70" s="190">
        <f t="shared" si="12"/>
        <v>0</v>
      </c>
      <c r="P70" s="190">
        <f>INT(SUMIF(O70:O78,0,I70:I78)*105/108)</f>
        <v>0</v>
      </c>
      <c r="Q70" s="190">
        <f>INT(P70*IF(COUNTIF(R70:R78,1)=0,0,SUMIF(R70:R78,1,G70:G78)/COUNTIF(R70:R78,1))/100)</f>
        <v>0</v>
      </c>
      <c r="R70" s="190">
        <f>IF(AND(J70=0,C70&gt;=設定シート!E$101,C70&lt;=設定シート!G$101),1,0)</f>
        <v>0</v>
      </c>
    </row>
    <row r="71" spans="1:18" ht="15" customHeight="1">
      <c r="B71" s="190">
        <v>2</v>
      </c>
      <c r="C71" s="190" t="str">
        <f>'報告書（事業主控）'!AV62</f>
        <v/>
      </c>
      <c r="D71" s="190" t="str">
        <f>IF(E71&lt;&gt;"31 水力発電施設、ずい道等新設事業","",IF('報告書（事業主控）'!AX62=11,1,IF('報告書（事業主控）'!AX62=13,2,IF('報告書（事業主控）'!AX62=15,3,IF('報告書（事業主控）'!AX62=17,4,"")))))</f>
        <v/>
      </c>
      <c r="E71" s="190">
        <f>'報告書（事業主控）'!$F$78</f>
        <v>0</v>
      </c>
      <c r="F71" s="190" t="str">
        <f>'報告書（事業主控）'!AW62</f>
        <v>3</v>
      </c>
      <c r="G71" s="190" t="e">
        <f>IF(OR(LEFT(E71,2)="31",LEFT(E71,2)="34",LEFT(E71,2)="36",LEFT(E71,2)="37"),VLOOKUP(E71,労務比率2,'報告書（事業主控）'!AX62,FALSE),VLOOKUP(E71,労務比率,'報告書（事業主控）'!AX62,FALSE))</f>
        <v>#N/A</v>
      </c>
      <c r="H71" s="190" t="e">
        <f>IF(OR(LEFT(E71,2)="31",LEFT(E71,2)="34",LEFT(E71,2)="36",LEFT(E71,2)="37"),VLOOKUP(E71,労務比率2,'報告書（事業主控）'!AX62+1,FALSE),VLOOKUP(E71,労務比率,'報告書（事業主控）'!AX62+1,FALSE))</f>
        <v>#N/A</v>
      </c>
      <c r="I71" s="190">
        <f>'報告書（事業主控）'!AH63</f>
        <v>0</v>
      </c>
      <c r="J71" s="190">
        <f>'報告書（事業主控）'!AH62</f>
        <v>0</v>
      </c>
      <c r="K71" s="190">
        <f>'報告書（事業主控）'!AN62</f>
        <v>0</v>
      </c>
      <c r="L71" s="190">
        <f t="shared" si="13"/>
        <v>0</v>
      </c>
      <c r="M71" s="190">
        <f t="shared" si="11"/>
        <v>0</v>
      </c>
      <c r="N71" s="190">
        <f t="shared" si="14"/>
        <v>0</v>
      </c>
      <c r="O71" s="190">
        <f t="shared" si="12"/>
        <v>0</v>
      </c>
      <c r="R71" s="190">
        <f>IF(AND(J71=0,C71&gt;=設定シート!E$101,C71&lt;=設定シート!G$101),1,0)</f>
        <v>0</v>
      </c>
    </row>
    <row r="72" spans="1:18" ht="15" customHeight="1">
      <c r="B72" s="190">
        <v>3</v>
      </c>
      <c r="C72" s="190" t="str">
        <f>'報告書（事業主控）'!AV64</f>
        <v/>
      </c>
      <c r="D72" s="190" t="str">
        <f>IF(E72&lt;&gt;"31 水力発電施設、ずい道等新設事業","",IF('報告書（事業主控）'!AX64=11,1,IF('報告書（事業主控）'!AX64=13,2,IF('報告書（事業主控）'!AX64=15,3,IF('報告書（事業主控）'!AX64=17,4,"")))))</f>
        <v/>
      </c>
      <c r="E72" s="190">
        <f>'報告書（事業主控）'!$F$78</f>
        <v>0</v>
      </c>
      <c r="F72" s="190" t="str">
        <f>'報告書（事業主控）'!AW64</f>
        <v>3</v>
      </c>
      <c r="G72" s="190" t="e">
        <f>IF(OR(LEFT(E72,2)="31",LEFT(E72,2)="34",LEFT(E72,2)="36",LEFT(E72,2)="37"),VLOOKUP(E72,労務比率2,'報告書（事業主控）'!AX64,FALSE),VLOOKUP(E72,労務比率,'報告書（事業主控）'!AX64,FALSE))</f>
        <v>#N/A</v>
      </c>
      <c r="H72" s="190" t="e">
        <f>IF(OR(LEFT(E72,2)="31",LEFT(E72,2)="34",LEFT(E72,2)="36",LEFT(E72,2)="37"),VLOOKUP(E72,労務比率2,'報告書（事業主控）'!AX64+1,FALSE),VLOOKUP(E72,労務比率,'報告書（事業主控）'!AX64+1,FALSE))</f>
        <v>#N/A</v>
      </c>
      <c r="I72" s="190">
        <f>'報告書（事業主控）'!AH65</f>
        <v>0</v>
      </c>
      <c r="J72" s="190">
        <f>'報告書（事業主控）'!AH64</f>
        <v>0</v>
      </c>
      <c r="K72" s="190">
        <f>'報告書（事業主控）'!AN64</f>
        <v>0</v>
      </c>
      <c r="L72" s="190">
        <f t="shared" si="13"/>
        <v>0</v>
      </c>
      <c r="M72" s="190">
        <f t="shared" si="11"/>
        <v>0</v>
      </c>
      <c r="N72" s="190">
        <f t="shared" si="14"/>
        <v>0</v>
      </c>
      <c r="O72" s="190">
        <f t="shared" si="12"/>
        <v>0</v>
      </c>
      <c r="R72" s="190">
        <f>IF(AND(J72=0,C72&gt;=設定シート!E$101,C72&lt;=設定シート!G$101),1,0)</f>
        <v>0</v>
      </c>
    </row>
    <row r="73" spans="1:18" ht="15" customHeight="1">
      <c r="B73" s="190">
        <v>4</v>
      </c>
      <c r="C73" s="190" t="str">
        <f>'報告書（事業主控）'!AV66</f>
        <v/>
      </c>
      <c r="D73" s="190" t="str">
        <f>IF(E73&lt;&gt;"31 水力発電施設、ずい道等新設事業","",IF('報告書（事業主控）'!AX66=11,1,IF('報告書（事業主控）'!AX66=13,2,IF('報告書（事業主控）'!AX66=15,3,IF('報告書（事業主控）'!AX66=17,4,"")))))</f>
        <v/>
      </c>
      <c r="E73" s="190">
        <f>'報告書（事業主控）'!$F$78</f>
        <v>0</v>
      </c>
      <c r="F73" s="190" t="str">
        <f>'報告書（事業主控）'!AW66</f>
        <v>3</v>
      </c>
      <c r="G73" s="190" t="e">
        <f>IF(OR(LEFT(E73,2)="31",LEFT(E73,2)="34",LEFT(E73,2)="36",LEFT(E73,2)="37"),VLOOKUP(E73,労務比率2,'報告書（事業主控）'!AX66,FALSE),VLOOKUP(E73,労務比率,'報告書（事業主控）'!AX66,FALSE))</f>
        <v>#N/A</v>
      </c>
      <c r="H73" s="190" t="e">
        <f>IF(OR(LEFT(E73,2)="31",LEFT(E73,2)="34",LEFT(E73,2)="36",LEFT(E73,2)="37"),VLOOKUP(E73,労務比率2,'報告書（事業主控）'!AX66+1,FALSE),VLOOKUP(E73,労務比率,'報告書（事業主控）'!AX66+1,FALSE))</f>
        <v>#N/A</v>
      </c>
      <c r="I73" s="190">
        <f>'報告書（事業主控）'!AH67</f>
        <v>0</v>
      </c>
      <c r="J73" s="190">
        <f>'報告書（事業主控）'!AH66</f>
        <v>0</v>
      </c>
      <c r="K73" s="190">
        <f>'報告書（事業主控）'!AN66</f>
        <v>0</v>
      </c>
      <c r="L73" s="190">
        <f t="shared" si="13"/>
        <v>0</v>
      </c>
      <c r="M73" s="190">
        <f t="shared" si="11"/>
        <v>0</v>
      </c>
      <c r="N73" s="190">
        <f t="shared" si="14"/>
        <v>0</v>
      </c>
      <c r="O73" s="190">
        <f t="shared" si="12"/>
        <v>0</v>
      </c>
      <c r="R73" s="190">
        <f>IF(AND(J73=0,C73&gt;=設定シート!E$101,C73&lt;=設定シート!G$101),1,0)</f>
        <v>0</v>
      </c>
    </row>
    <row r="74" spans="1:18" ht="15" customHeight="1">
      <c r="B74" s="190">
        <v>5</v>
      </c>
      <c r="C74" s="190" t="str">
        <f>'報告書（事業主控）'!AV68</f>
        <v/>
      </c>
      <c r="D74" s="190" t="str">
        <f>IF(E74&lt;&gt;"31 水力発電施設、ずい道等新設事業","",IF('報告書（事業主控）'!AX68=11,1,IF('報告書（事業主控）'!AX68=13,2,IF('報告書（事業主控）'!AX68=15,3,IF('報告書（事業主控）'!AX68=17,4,"")))))</f>
        <v/>
      </c>
      <c r="E74" s="190">
        <f>'報告書（事業主控）'!$F$78</f>
        <v>0</v>
      </c>
      <c r="F74" s="190" t="str">
        <f>'報告書（事業主控）'!AW68</f>
        <v>3</v>
      </c>
      <c r="G74" s="190" t="e">
        <f>IF(OR(LEFT(E74,2)="31",LEFT(E74,2)="34",LEFT(E74,2)="36",LEFT(E74,2)="37"),VLOOKUP(E74,労務比率2,'報告書（事業主控）'!AX68,FALSE),VLOOKUP(E74,労務比率,'報告書（事業主控）'!AX68,FALSE))</f>
        <v>#N/A</v>
      </c>
      <c r="H74" s="190" t="e">
        <f>IF(OR(LEFT(E74,2)="31",LEFT(E74,2)="34",LEFT(E74,2)="36",LEFT(E74,2)="37"),VLOOKUP(E74,労務比率2,'報告書（事業主控）'!AX68+1,FALSE),VLOOKUP(E74,労務比率,'報告書（事業主控）'!AX68+1,FALSE))</f>
        <v>#N/A</v>
      </c>
      <c r="I74" s="190">
        <f>'報告書（事業主控）'!AH69</f>
        <v>0</v>
      </c>
      <c r="J74" s="190">
        <f>'報告書（事業主控）'!AH68</f>
        <v>0</v>
      </c>
      <c r="K74" s="190">
        <f>'報告書（事業主控）'!AN68</f>
        <v>0</v>
      </c>
      <c r="L74" s="190">
        <f t="shared" si="13"/>
        <v>0</v>
      </c>
      <c r="M74" s="190">
        <f t="shared" si="11"/>
        <v>0</v>
      </c>
      <c r="N74" s="190">
        <f t="shared" si="14"/>
        <v>0</v>
      </c>
      <c r="O74" s="190">
        <f t="shared" si="12"/>
        <v>0</v>
      </c>
      <c r="R74" s="190">
        <f>IF(AND(J74=0,C74&gt;=設定シート!E$101,C74&lt;=設定シート!G$101),1,0)</f>
        <v>0</v>
      </c>
    </row>
    <row r="75" spans="1:18" ht="15" customHeight="1">
      <c r="B75" s="190">
        <v>6</v>
      </c>
      <c r="C75" s="190" t="str">
        <f>'報告書（事業主控）'!AV70</f>
        <v/>
      </c>
      <c r="D75" s="190" t="str">
        <f>IF(E75&lt;&gt;"31 水力発電施設、ずい道等新設事業","",IF('報告書（事業主控）'!AX70=11,1,IF('報告書（事業主控）'!AX70=13,2,IF('報告書（事業主控）'!AX70=15,3,IF('報告書（事業主控）'!AX70=17,4,"")))))</f>
        <v/>
      </c>
      <c r="E75" s="190">
        <f>'報告書（事業主控）'!$F$78</f>
        <v>0</v>
      </c>
      <c r="F75" s="190" t="str">
        <f>'報告書（事業主控）'!AW70</f>
        <v>3</v>
      </c>
      <c r="G75" s="190" t="e">
        <f>IF(OR(LEFT(E75,2)="31",LEFT(E75,2)="34",LEFT(E75,2)="36",LEFT(E75,2)="37"),VLOOKUP(E75,労務比率2,'報告書（事業主控）'!AX70,FALSE),VLOOKUP(E75,労務比率,'報告書（事業主控）'!AX70,FALSE))</f>
        <v>#N/A</v>
      </c>
      <c r="H75" s="190" t="e">
        <f>IF(OR(LEFT(E75,2)="31",LEFT(E75,2)="34",LEFT(E75,2)="36",LEFT(E75,2)="37"),VLOOKUP(E75,労務比率2,'報告書（事業主控）'!AX70+1,FALSE),VLOOKUP(E75,労務比率,'報告書（事業主控）'!AX70+1,FALSE))</f>
        <v>#N/A</v>
      </c>
      <c r="I75" s="190">
        <f>'報告書（事業主控）'!AH71</f>
        <v>0</v>
      </c>
      <c r="J75" s="190">
        <f>'報告書（事業主控）'!AH70</f>
        <v>0</v>
      </c>
      <c r="K75" s="190">
        <f>'報告書（事業主控）'!AN70</f>
        <v>0</v>
      </c>
      <c r="L75" s="190">
        <f t="shared" si="13"/>
        <v>0</v>
      </c>
      <c r="M75" s="190">
        <f t="shared" si="11"/>
        <v>0</v>
      </c>
      <c r="N75" s="190">
        <f t="shared" si="14"/>
        <v>0</v>
      </c>
      <c r="O75" s="190">
        <f t="shared" si="12"/>
        <v>0</v>
      </c>
      <c r="R75" s="190">
        <f>IF(AND(J75=0,C75&gt;=設定シート!E$101,C75&lt;=設定シート!G$101),1,0)</f>
        <v>0</v>
      </c>
    </row>
    <row r="76" spans="1:18" ht="15" customHeight="1">
      <c r="B76" s="190">
        <v>7</v>
      </c>
      <c r="C76" s="190" t="str">
        <f>'報告書（事業主控）'!AV72</f>
        <v/>
      </c>
      <c r="D76" s="190" t="str">
        <f>IF(E76&lt;&gt;"31 水力発電施設、ずい道等新設事業","",IF('報告書（事業主控）'!AX72=11,1,IF('報告書（事業主控）'!AX72=13,2,IF('報告書（事業主控）'!AX72=15,3,IF('報告書（事業主控）'!AX72=17,4,"")))))</f>
        <v/>
      </c>
      <c r="E76" s="190">
        <f>'報告書（事業主控）'!$F$78</f>
        <v>0</v>
      </c>
      <c r="F76" s="190" t="str">
        <f>'報告書（事業主控）'!AW72</f>
        <v>3</v>
      </c>
      <c r="G76" s="190" t="e">
        <f>IF(OR(LEFT(E76,2)="31",LEFT(E76,2)="34",LEFT(E76,2)="36",LEFT(E76,2)="37"),VLOOKUP(E76,労務比率2,'報告書（事業主控）'!AX72,FALSE),VLOOKUP(E76,労務比率,'報告書（事業主控）'!AX72,FALSE))</f>
        <v>#N/A</v>
      </c>
      <c r="H76" s="190" t="e">
        <f>IF(OR(LEFT(E76,2)="31",LEFT(E76,2)="34",LEFT(E76,2)="36",LEFT(E76,2)="37"),VLOOKUP(E76,労務比率2,'報告書（事業主控）'!AX72+1,FALSE),VLOOKUP(E76,労務比率,'報告書（事業主控）'!AX72+1,FALSE))</f>
        <v>#N/A</v>
      </c>
      <c r="I76" s="190">
        <f>'報告書（事業主控）'!AH73</f>
        <v>0</v>
      </c>
      <c r="J76" s="190">
        <f>'報告書（事業主控）'!AH72</f>
        <v>0</v>
      </c>
      <c r="K76" s="190">
        <f>'報告書（事業主控）'!AN72</f>
        <v>0</v>
      </c>
      <c r="L76" s="190">
        <f t="shared" si="13"/>
        <v>0</v>
      </c>
      <c r="M76" s="190">
        <f t="shared" si="11"/>
        <v>0</v>
      </c>
      <c r="N76" s="190">
        <f t="shared" si="14"/>
        <v>0</v>
      </c>
      <c r="O76" s="190">
        <f t="shared" si="12"/>
        <v>0</v>
      </c>
      <c r="R76" s="190">
        <f>IF(AND(J76=0,C76&gt;=設定シート!E$101,C76&lt;=設定シート!G$101),1,0)</f>
        <v>0</v>
      </c>
    </row>
    <row r="77" spans="1:18" ht="15" customHeight="1">
      <c r="B77" s="190">
        <v>8</v>
      </c>
      <c r="C77" s="190" t="str">
        <f>'報告書（事業主控）'!AV74</f>
        <v/>
      </c>
      <c r="D77" s="190" t="str">
        <f>IF(E77&lt;&gt;"31 水力発電施設、ずい道等新設事業","",IF('報告書（事業主控）'!AX74=11,1,IF('報告書（事業主控）'!AX74=13,2,IF('報告書（事業主控）'!AX74=15,3,IF('報告書（事業主控）'!AX74=17,4,"")))))</f>
        <v/>
      </c>
      <c r="E77" s="190">
        <f>'報告書（事業主控）'!$F$78</f>
        <v>0</v>
      </c>
      <c r="F77" s="190" t="str">
        <f>'報告書（事業主控）'!AW74</f>
        <v>3</v>
      </c>
      <c r="G77" s="190" t="e">
        <f>IF(OR(LEFT(E77,2)="31",LEFT(E77,2)="34",LEFT(E77,2)="36",LEFT(E77,2)="37"),VLOOKUP(E77,労務比率2,'報告書（事業主控）'!AX74,FALSE),VLOOKUP(E77,労務比率,'報告書（事業主控）'!AX74,FALSE))</f>
        <v>#N/A</v>
      </c>
      <c r="H77" s="190" t="e">
        <f>IF(OR(LEFT(E77,2)="31",LEFT(E77,2)="34",LEFT(E77,2)="36",LEFT(E77,2)="37"),VLOOKUP(E77,労務比率2,'報告書（事業主控）'!AX74+1,FALSE),VLOOKUP(E77,労務比率,'報告書（事業主控）'!AX74+1,FALSE))</f>
        <v>#N/A</v>
      </c>
      <c r="I77" s="190">
        <f>'報告書（事業主控）'!AH75</f>
        <v>0</v>
      </c>
      <c r="J77" s="190">
        <f>'報告書（事業主控）'!AH74</f>
        <v>0</v>
      </c>
      <c r="K77" s="190">
        <f>'報告書（事業主控）'!AN74</f>
        <v>0</v>
      </c>
      <c r="L77" s="190">
        <f t="shared" si="13"/>
        <v>0</v>
      </c>
      <c r="M77" s="190">
        <f t="shared" si="11"/>
        <v>0</v>
      </c>
      <c r="N77" s="190">
        <f t="shared" si="14"/>
        <v>0</v>
      </c>
      <c r="O77" s="190">
        <f t="shared" si="12"/>
        <v>0</v>
      </c>
      <c r="R77" s="190">
        <f>IF(AND(J77=0,C77&gt;=設定シート!E$101,C77&lt;=設定シート!G$101),1,0)</f>
        <v>0</v>
      </c>
    </row>
    <row r="78" spans="1:18" ht="15" customHeight="1">
      <c r="B78" s="190">
        <v>9</v>
      </c>
      <c r="C78" s="190" t="str">
        <f>'報告書（事業主控）'!AV76</f>
        <v/>
      </c>
      <c r="D78" s="190" t="str">
        <f>IF(E78&lt;&gt;"31 水力発電施設、ずい道等新設事業","",IF('報告書（事業主控）'!AX76=11,1,IF('報告書（事業主控）'!AX76=13,2,IF('報告書（事業主控）'!AX76=15,3,IF('報告書（事業主控）'!AX76=17,4,"")))))</f>
        <v/>
      </c>
      <c r="E78" s="190">
        <f>'報告書（事業主控）'!$F$78</f>
        <v>0</v>
      </c>
      <c r="F78" s="190" t="str">
        <f>'報告書（事業主控）'!AW76</f>
        <v>3</v>
      </c>
      <c r="G78" s="190" t="e">
        <f>IF(OR(LEFT(E78,2)="31",LEFT(E78,2)="34",LEFT(E78,2)="36",LEFT(E78,2)="37"),VLOOKUP(E78,労務比率2,'報告書（事業主控）'!AX76,FALSE),VLOOKUP(E78,労務比率,'報告書（事業主控）'!AX76,FALSE))</f>
        <v>#N/A</v>
      </c>
      <c r="H78" s="190" t="e">
        <f>IF(OR(LEFT(E78,2)="31",LEFT(E78,2)="34",LEFT(E78,2)="36",LEFT(E78,2)="37"),VLOOKUP(E78,労務比率2,'報告書（事業主控）'!AX76+1,FALSE),VLOOKUP(E78,労務比率,'報告書（事業主控）'!AX76+1,FALSE))</f>
        <v>#N/A</v>
      </c>
      <c r="I78" s="190">
        <f>'報告書（事業主控）'!AH77</f>
        <v>0</v>
      </c>
      <c r="J78" s="190">
        <f>'報告書（事業主控）'!AH76</f>
        <v>0</v>
      </c>
      <c r="K78" s="190">
        <f>'報告書（事業主控）'!AN76</f>
        <v>0</v>
      </c>
      <c r="L78" s="190">
        <f t="shared" si="13"/>
        <v>0</v>
      </c>
      <c r="M78" s="190">
        <f t="shared" si="11"/>
        <v>0</v>
      </c>
      <c r="N78" s="190">
        <f t="shared" si="14"/>
        <v>0</v>
      </c>
      <c r="O78" s="190">
        <f t="shared" si="12"/>
        <v>0</v>
      </c>
      <c r="R78" s="190">
        <f>IF(AND(J78=0,C78&gt;=設定シート!E$101,C78&lt;=設定シート!G$101),1,0)</f>
        <v>0</v>
      </c>
    </row>
    <row r="79" spans="1:18" ht="15" customHeight="1">
      <c r="A79" s="190">
        <v>3</v>
      </c>
      <c r="B79" s="190">
        <v>1</v>
      </c>
      <c r="C79" s="190" t="str">
        <f>'報告書（事業主控）'!AV101</f>
        <v/>
      </c>
      <c r="D79" s="190" t="str">
        <f>IF(E79&lt;&gt;"31 水力発電施設、ずい道等新設事業","",IF('報告書（事業主控）'!AX101=11,1,IF('報告書（事業主控）'!AX101=13,2,IF('報告書（事業主控）'!AX101=15,3,IF('報告書（事業主控）'!AX101=17,4,"")))))</f>
        <v/>
      </c>
      <c r="E79" s="190">
        <f>'報告書（事業主控）'!$F$119</f>
        <v>0</v>
      </c>
      <c r="F79" s="190" t="str">
        <f>'報告書（事業主控）'!AW101</f>
        <v>3</v>
      </c>
      <c r="G79" s="190" t="e">
        <f>IF(OR(LEFT(E79,2)="31",LEFT(E79,2)="34",LEFT(E79,2)="36",LEFT(E79,2)="37"),VLOOKUP(E79,労務比率2,'報告書（事業主控）'!AX101,FALSE),VLOOKUP(E79,労務比率,'報告書（事業主控）'!AX101,FALSE))</f>
        <v>#N/A</v>
      </c>
      <c r="H79" s="190" t="e">
        <f>IF(OR(LEFT(E79,2)="31",LEFT(E79,2)="34",LEFT(E79,2)="36",LEFT(E79,2)="37"),VLOOKUP(E79,労務比率2,'報告書（事業主控）'!AX101+1,FALSE),VLOOKUP(E79,労務比率,'報告書（事業主控）'!AX101+1,FALSE))</f>
        <v>#N/A</v>
      </c>
      <c r="I79" s="190">
        <f>'報告書（事業主控）'!AH102</f>
        <v>0</v>
      </c>
      <c r="J79" s="190">
        <f>'報告書（事業主控）'!AH101</f>
        <v>0</v>
      </c>
      <c r="K79" s="190">
        <f>'報告書（事業主控）'!AN101</f>
        <v>0</v>
      </c>
      <c r="L79" s="190">
        <f t="shared" si="13"/>
        <v>0</v>
      </c>
      <c r="M79" s="190">
        <f t="shared" si="11"/>
        <v>0</v>
      </c>
      <c r="N79" s="190">
        <f t="shared" si="14"/>
        <v>0</v>
      </c>
      <c r="O79" s="190">
        <f t="shared" si="12"/>
        <v>0</v>
      </c>
      <c r="P79" s="190">
        <f>INT(SUMIF(O79:O87,0,I79:I87)*105/108)</f>
        <v>0</v>
      </c>
      <c r="Q79" s="190">
        <f>INT(P79*IF(COUNTIF(R79:R87,1)=0,0,SUMIF(R79:R87,1,G79:G87)/COUNTIF(R79:R87,1))/100)</f>
        <v>0</v>
      </c>
      <c r="R79" s="190">
        <f>IF(AND(J79=0,C79&gt;=設定シート!E$101,C79&lt;=設定シート!G$101),1,0)</f>
        <v>0</v>
      </c>
    </row>
    <row r="80" spans="1:18" ht="15" customHeight="1">
      <c r="B80" s="190">
        <v>2</v>
      </c>
      <c r="C80" s="190" t="str">
        <f>'報告書（事業主控）'!AV103</f>
        <v/>
      </c>
      <c r="D80" s="190" t="str">
        <f>IF(E80&lt;&gt;"31 水力発電施設、ずい道等新設事業","",IF('報告書（事業主控）'!AX103=11,1,IF('報告書（事業主控）'!AX103=13,2,IF('報告書（事業主控）'!AX103=15,3,IF('報告書（事業主控）'!AX103=17,4,"")))))</f>
        <v/>
      </c>
      <c r="E80" s="190">
        <f>'報告書（事業主控）'!$F$119</f>
        <v>0</v>
      </c>
      <c r="F80" s="190" t="str">
        <f>'報告書（事業主控）'!AW103</f>
        <v>3</v>
      </c>
      <c r="G80" s="190" t="e">
        <f>IF(OR(LEFT(E80,2)="31",LEFT(E80,2)="34",LEFT(E80,2)="36",LEFT(E80,2)="37"),VLOOKUP(E80,労務比率2,'報告書（事業主控）'!AX103,FALSE),VLOOKUP(E80,労務比率,'報告書（事業主控）'!AX103,FALSE))</f>
        <v>#N/A</v>
      </c>
      <c r="H80" s="190" t="e">
        <f>IF(OR(LEFT(E80,2)="31",LEFT(E80,2)="34",LEFT(E80,2)="36",LEFT(E80,2)="37"),VLOOKUP(E80,労務比率2,'報告書（事業主控）'!AX103+1,FALSE),VLOOKUP(E80,労務比率,'報告書（事業主控）'!AX103+1,FALSE))</f>
        <v>#N/A</v>
      </c>
      <c r="I80" s="190">
        <f>'報告書（事業主控）'!AH104</f>
        <v>0</v>
      </c>
      <c r="J80" s="190">
        <f>'報告書（事業主控）'!AH103</f>
        <v>0</v>
      </c>
      <c r="K80" s="190">
        <f>'報告書（事業主控）'!AN103</f>
        <v>0</v>
      </c>
      <c r="L80" s="190">
        <f t="shared" si="13"/>
        <v>0</v>
      </c>
      <c r="M80" s="190">
        <f t="shared" si="11"/>
        <v>0</v>
      </c>
      <c r="N80" s="190">
        <f t="shared" si="14"/>
        <v>0</v>
      </c>
      <c r="O80" s="190">
        <f t="shared" si="12"/>
        <v>0</v>
      </c>
      <c r="R80" s="190">
        <f>IF(AND(J80=0,C80&gt;=設定シート!E$101,C80&lt;=設定シート!G$101),1,0)</f>
        <v>0</v>
      </c>
    </row>
    <row r="81" spans="1:18" ht="15" customHeight="1">
      <c r="B81" s="190">
        <v>3</v>
      </c>
      <c r="C81" s="190" t="str">
        <f>'報告書（事業主控）'!AV105</f>
        <v/>
      </c>
      <c r="D81" s="190" t="str">
        <f>IF(E81&lt;&gt;"31 水力発電施設、ずい道等新設事業","",IF('報告書（事業主控）'!AX105=11,1,IF('報告書（事業主控）'!AX105=13,2,IF('報告書（事業主控）'!AX105=15,3,IF('報告書（事業主控）'!AX105=17,4,"")))))</f>
        <v/>
      </c>
      <c r="E81" s="190">
        <f>'報告書（事業主控）'!$F$119</f>
        <v>0</v>
      </c>
      <c r="F81" s="190" t="str">
        <f>'報告書（事業主控）'!AW105</f>
        <v>3</v>
      </c>
      <c r="G81" s="190" t="e">
        <f>IF(OR(LEFT(E81,2)="31",LEFT(E81,2)="34",LEFT(E81,2)="36",LEFT(E81,2)="37"),VLOOKUP(E81,労務比率2,'報告書（事業主控）'!AX105,FALSE),VLOOKUP(E81,労務比率,'報告書（事業主控）'!AX105,FALSE))</f>
        <v>#N/A</v>
      </c>
      <c r="H81" s="190" t="e">
        <f>IF(OR(LEFT(E81,2)="31",LEFT(E81,2)="34",LEFT(E81,2)="36",LEFT(E81,2)="37"),VLOOKUP(E81,労務比率2,'報告書（事業主控）'!AX105+1,FALSE),VLOOKUP(E81,労務比率,'報告書（事業主控）'!AX105+1,FALSE))</f>
        <v>#N/A</v>
      </c>
      <c r="I81" s="190">
        <f>'報告書（事業主控）'!AH106</f>
        <v>0</v>
      </c>
      <c r="J81" s="190">
        <f>'報告書（事業主控）'!AH105</f>
        <v>0</v>
      </c>
      <c r="K81" s="190">
        <f>'報告書（事業主控）'!AN105</f>
        <v>0</v>
      </c>
      <c r="L81" s="190">
        <f t="shared" si="13"/>
        <v>0</v>
      </c>
      <c r="M81" s="190">
        <f t="shared" si="11"/>
        <v>0</v>
      </c>
      <c r="N81" s="190">
        <f t="shared" si="14"/>
        <v>0</v>
      </c>
      <c r="O81" s="190">
        <f t="shared" si="12"/>
        <v>0</v>
      </c>
      <c r="R81" s="190">
        <f>IF(AND(J81=0,C81&gt;=設定シート!E$101,C81&lt;=設定シート!G$101),1,0)</f>
        <v>0</v>
      </c>
    </row>
    <row r="82" spans="1:18" ht="15" customHeight="1">
      <c r="B82" s="190">
        <v>4</v>
      </c>
      <c r="C82" s="190" t="str">
        <f>'報告書（事業主控）'!AV107</f>
        <v/>
      </c>
      <c r="D82" s="190" t="str">
        <f>IF(E82&lt;&gt;"31 水力発電施設、ずい道等新設事業","",IF('報告書（事業主控）'!AX107=11,1,IF('報告書（事業主控）'!AX107=13,2,IF('報告書（事業主控）'!AX107=15,3,IF('報告書（事業主控）'!AX107=17,4,"")))))</f>
        <v/>
      </c>
      <c r="E82" s="190">
        <f>'報告書（事業主控）'!$F$119</f>
        <v>0</v>
      </c>
      <c r="F82" s="190" t="str">
        <f>'報告書（事業主控）'!AW107</f>
        <v>3</v>
      </c>
      <c r="G82" s="190" t="e">
        <f>IF(OR(LEFT(E82,2)="31",LEFT(E82,2)="34",LEFT(E82,2)="36",LEFT(E82,2)="37"),VLOOKUP(E82,労務比率2,'報告書（事業主控）'!AX107,FALSE),VLOOKUP(E82,労務比率,'報告書（事業主控）'!AX107,FALSE))</f>
        <v>#N/A</v>
      </c>
      <c r="H82" s="190" t="e">
        <f>IF(OR(LEFT(E82,2)="31",LEFT(E82,2)="34",LEFT(E82,2)="36",LEFT(E82,2)="37"),VLOOKUP(E82,労務比率2,'報告書（事業主控）'!AX107+1,FALSE),VLOOKUP(E82,労務比率,'報告書（事業主控）'!AX107+1,FALSE))</f>
        <v>#N/A</v>
      </c>
      <c r="I82" s="190">
        <f>'報告書（事業主控）'!AH108</f>
        <v>0</v>
      </c>
      <c r="J82" s="190">
        <f>'報告書（事業主控）'!AH107</f>
        <v>0</v>
      </c>
      <c r="K82" s="190">
        <f>'報告書（事業主控）'!AN107</f>
        <v>0</v>
      </c>
      <c r="L82" s="190">
        <f t="shared" si="13"/>
        <v>0</v>
      </c>
      <c r="M82" s="190">
        <f t="shared" si="11"/>
        <v>0</v>
      </c>
      <c r="N82" s="190">
        <f t="shared" si="14"/>
        <v>0</v>
      </c>
      <c r="O82" s="190">
        <f t="shared" si="12"/>
        <v>0</v>
      </c>
      <c r="R82" s="190">
        <f>IF(AND(J82=0,C82&gt;=設定シート!E$101,C82&lt;=設定シート!G$101),1,0)</f>
        <v>0</v>
      </c>
    </row>
    <row r="83" spans="1:18" ht="15" customHeight="1">
      <c r="B83" s="190">
        <v>5</v>
      </c>
      <c r="C83" s="190" t="str">
        <f>'報告書（事業主控）'!AV109</f>
        <v/>
      </c>
      <c r="D83" s="190" t="str">
        <f>IF(E83&lt;&gt;"31 水力発電施設、ずい道等新設事業","",IF('報告書（事業主控）'!AX109=11,1,IF('報告書（事業主控）'!AX109=13,2,IF('報告書（事業主控）'!AX109=15,3,IF('報告書（事業主控）'!AX109=17,4,"")))))</f>
        <v/>
      </c>
      <c r="E83" s="190">
        <f>'報告書（事業主控）'!$F$119</f>
        <v>0</v>
      </c>
      <c r="F83" s="190" t="str">
        <f>'報告書（事業主控）'!AW109</f>
        <v>3</v>
      </c>
      <c r="G83" s="190" t="e">
        <f>IF(OR(LEFT(E83,2)="31",LEFT(E83,2)="34",LEFT(E83,2)="36",LEFT(E83,2)="37"),VLOOKUP(E83,労務比率2,'報告書（事業主控）'!AX109,FALSE),VLOOKUP(E83,労務比率,'報告書（事業主控）'!AX109,FALSE))</f>
        <v>#N/A</v>
      </c>
      <c r="H83" s="190" t="e">
        <f>IF(OR(LEFT(E83,2)="31",LEFT(E83,2)="34",LEFT(E83,2)="36",LEFT(E83,2)="37"),VLOOKUP(E83,労務比率2,'報告書（事業主控）'!AX109+1,FALSE),VLOOKUP(E83,労務比率,'報告書（事業主控）'!AX109+1,FALSE))</f>
        <v>#N/A</v>
      </c>
      <c r="I83" s="190">
        <f>'報告書（事業主控）'!AH110</f>
        <v>0</v>
      </c>
      <c r="J83" s="190">
        <f>'報告書（事業主控）'!AH109</f>
        <v>0</v>
      </c>
      <c r="K83" s="190">
        <f>'報告書（事業主控）'!AN109</f>
        <v>0</v>
      </c>
      <c r="L83" s="190">
        <f t="shared" si="13"/>
        <v>0</v>
      </c>
      <c r="M83" s="190">
        <f t="shared" si="11"/>
        <v>0</v>
      </c>
      <c r="N83" s="190">
        <f t="shared" si="14"/>
        <v>0</v>
      </c>
      <c r="O83" s="190">
        <f t="shared" si="12"/>
        <v>0</v>
      </c>
      <c r="R83" s="190">
        <f>IF(AND(J83=0,C83&gt;=設定シート!E$101,C83&lt;=設定シート!G$101),1,0)</f>
        <v>0</v>
      </c>
    </row>
    <row r="84" spans="1:18" ht="15" customHeight="1">
      <c r="B84" s="190">
        <v>6</v>
      </c>
      <c r="C84" s="190" t="str">
        <f>'報告書（事業主控）'!AV111</f>
        <v/>
      </c>
      <c r="D84" s="190" t="str">
        <f>IF(E84&lt;&gt;"31 水力発電施設、ずい道等新設事業","",IF('報告書（事業主控）'!AX111=11,1,IF('報告書（事業主控）'!AX111=13,2,IF('報告書（事業主控）'!AX111=15,3,IF('報告書（事業主控）'!AX111=17,4,"")))))</f>
        <v/>
      </c>
      <c r="E84" s="190">
        <f>'報告書（事業主控）'!$F$119</f>
        <v>0</v>
      </c>
      <c r="F84" s="190" t="str">
        <f>'報告書（事業主控）'!AW111</f>
        <v>3</v>
      </c>
      <c r="G84" s="190" t="e">
        <f>IF(OR(LEFT(E84,2)="31",LEFT(E84,2)="34",LEFT(E84,2)="36",LEFT(E84,2)="37"),VLOOKUP(E84,労務比率2,'報告書（事業主控）'!AX111,FALSE),VLOOKUP(E84,労務比率,'報告書（事業主控）'!AX111,FALSE))</f>
        <v>#N/A</v>
      </c>
      <c r="H84" s="190" t="e">
        <f>IF(OR(LEFT(E84,2)="31",LEFT(E84,2)="34",LEFT(E84,2)="36",LEFT(E84,2)="37"),VLOOKUP(E84,労務比率2,'報告書（事業主控）'!AX111+1,FALSE),VLOOKUP(E84,労務比率,'報告書（事業主控）'!AX111+1,FALSE))</f>
        <v>#N/A</v>
      </c>
      <c r="I84" s="190">
        <f>'報告書（事業主控）'!AH112</f>
        <v>0</v>
      </c>
      <c r="J84" s="190">
        <f>'報告書（事業主控）'!AH111</f>
        <v>0</v>
      </c>
      <c r="K84" s="190">
        <f>'報告書（事業主控）'!AN111</f>
        <v>0</v>
      </c>
      <c r="L84" s="190">
        <f t="shared" si="13"/>
        <v>0</v>
      </c>
      <c r="M84" s="190">
        <f t="shared" si="11"/>
        <v>0</v>
      </c>
      <c r="N84" s="190">
        <f t="shared" si="14"/>
        <v>0</v>
      </c>
      <c r="O84" s="190">
        <f t="shared" si="12"/>
        <v>0</v>
      </c>
      <c r="R84" s="190">
        <f>IF(AND(J84=0,C84&gt;=設定シート!E$101,C84&lt;=設定シート!G$101),1,0)</f>
        <v>0</v>
      </c>
    </row>
    <row r="85" spans="1:18" ht="15" customHeight="1">
      <c r="B85" s="190">
        <v>7</v>
      </c>
      <c r="C85" s="190" t="str">
        <f>'報告書（事業主控）'!AV113</f>
        <v/>
      </c>
      <c r="D85" s="190" t="str">
        <f>IF(E85&lt;&gt;"31 水力発電施設、ずい道等新設事業","",IF('報告書（事業主控）'!AX113=11,1,IF('報告書（事業主控）'!AX113=13,2,IF('報告書（事業主控）'!AX113=15,3,IF('報告書（事業主控）'!AX113=17,4,"")))))</f>
        <v/>
      </c>
      <c r="E85" s="190">
        <f>'報告書（事業主控）'!$F$119</f>
        <v>0</v>
      </c>
      <c r="F85" s="190" t="str">
        <f>'報告書（事業主控）'!AW113</f>
        <v>3</v>
      </c>
      <c r="G85" s="190" t="e">
        <f>IF(OR(LEFT(E85,2)="31",LEFT(E85,2)="34",LEFT(E85,2)="36",LEFT(E85,2)="37"),VLOOKUP(E85,労務比率2,'報告書（事業主控）'!AX113,FALSE),VLOOKUP(E85,労務比率,'報告書（事業主控）'!AX113,FALSE))</f>
        <v>#N/A</v>
      </c>
      <c r="H85" s="190" t="e">
        <f>IF(OR(LEFT(E85,2)="31",LEFT(E85,2)="34",LEFT(E85,2)="36",LEFT(E85,2)="37"),VLOOKUP(E85,労務比率2,'報告書（事業主控）'!AX113+1,FALSE),VLOOKUP(E85,労務比率,'報告書（事業主控）'!AX113+1,FALSE))</f>
        <v>#N/A</v>
      </c>
      <c r="I85" s="190">
        <f>'報告書（事業主控）'!AH114</f>
        <v>0</v>
      </c>
      <c r="J85" s="190">
        <f>'報告書（事業主控）'!AH113</f>
        <v>0</v>
      </c>
      <c r="K85" s="190">
        <f>'報告書（事業主控）'!AN113</f>
        <v>0</v>
      </c>
      <c r="L85" s="190">
        <f t="shared" si="13"/>
        <v>0</v>
      </c>
      <c r="M85" s="190">
        <f t="shared" si="11"/>
        <v>0</v>
      </c>
      <c r="N85" s="190">
        <f t="shared" si="14"/>
        <v>0</v>
      </c>
      <c r="O85" s="190">
        <f t="shared" si="12"/>
        <v>0</v>
      </c>
      <c r="R85" s="190">
        <f>IF(AND(J85=0,C85&gt;=設定シート!E$101,C85&lt;=設定シート!G$101),1,0)</f>
        <v>0</v>
      </c>
    </row>
    <row r="86" spans="1:18" ht="15" customHeight="1">
      <c r="B86" s="190">
        <v>8</v>
      </c>
      <c r="C86" s="190" t="str">
        <f>'報告書（事業主控）'!AV115</f>
        <v/>
      </c>
      <c r="D86" s="190" t="str">
        <f>IF(E86&lt;&gt;"31 水力発電施設、ずい道等新設事業","",IF('報告書（事業主控）'!AX115=11,1,IF('報告書（事業主控）'!AX115=13,2,IF('報告書（事業主控）'!AX115=15,3,IF('報告書（事業主控）'!AX115=17,4,"")))))</f>
        <v/>
      </c>
      <c r="E86" s="190">
        <f>'報告書（事業主控）'!$F$119</f>
        <v>0</v>
      </c>
      <c r="F86" s="190" t="str">
        <f>'報告書（事業主控）'!AW115</f>
        <v>3</v>
      </c>
      <c r="G86" s="190" t="e">
        <f>IF(OR(LEFT(E86,2)="31",LEFT(E86,2)="34",LEFT(E86,2)="36",LEFT(E86,2)="37"),VLOOKUP(E86,労務比率2,'報告書（事業主控）'!AX115,FALSE),VLOOKUP(E86,労務比率,'報告書（事業主控）'!AX115,FALSE))</f>
        <v>#N/A</v>
      </c>
      <c r="H86" s="190" t="e">
        <f>IF(OR(LEFT(E86,2)="31",LEFT(E86,2)="34",LEFT(E86,2)="36",LEFT(E86,2)="37"),VLOOKUP(E86,労務比率2,'報告書（事業主控）'!AX115+1,FALSE),VLOOKUP(E86,労務比率,'報告書（事業主控）'!AX115+1,FALSE))</f>
        <v>#N/A</v>
      </c>
      <c r="I86" s="190">
        <f>'報告書（事業主控）'!AH116</f>
        <v>0</v>
      </c>
      <c r="J86" s="190">
        <f>'報告書（事業主控）'!AH115</f>
        <v>0</v>
      </c>
      <c r="K86" s="190">
        <f>'報告書（事業主控）'!AN115</f>
        <v>0</v>
      </c>
      <c r="L86" s="190">
        <f t="shared" si="13"/>
        <v>0</v>
      </c>
      <c r="M86" s="190">
        <f t="shared" si="11"/>
        <v>0</v>
      </c>
      <c r="N86" s="190">
        <f t="shared" si="14"/>
        <v>0</v>
      </c>
      <c r="O86" s="190">
        <f t="shared" si="12"/>
        <v>0</v>
      </c>
      <c r="R86" s="190">
        <f>IF(AND(J86=0,C86&gt;=設定シート!E$101,C86&lt;=設定シート!G$101),1,0)</f>
        <v>0</v>
      </c>
    </row>
    <row r="87" spans="1:18" ht="15" customHeight="1">
      <c r="B87" s="190">
        <v>9</v>
      </c>
      <c r="C87" s="190" t="str">
        <f>'報告書（事業主控）'!AV117</f>
        <v/>
      </c>
      <c r="D87" s="190" t="str">
        <f>IF(E87&lt;&gt;"31 水力発電施設、ずい道等新設事業","",IF('報告書（事業主控）'!AX117=11,1,IF('報告書（事業主控）'!AX117=13,2,IF('報告書（事業主控）'!AX117=15,3,IF('報告書（事業主控）'!AX117=17,4,"")))))</f>
        <v/>
      </c>
      <c r="E87" s="190">
        <f>'報告書（事業主控）'!$F$119</f>
        <v>0</v>
      </c>
      <c r="F87" s="190" t="str">
        <f>'報告書（事業主控）'!AW117</f>
        <v>3</v>
      </c>
      <c r="G87" s="190" t="e">
        <f>IF(OR(LEFT(E87,2)="31",LEFT(E87,2)="34",LEFT(E87,2)="36",LEFT(E87,2)="37"),VLOOKUP(E87,労務比率2,'報告書（事業主控）'!AX117,FALSE),VLOOKUP(E87,労務比率,'報告書（事業主控）'!AX117,FALSE))</f>
        <v>#N/A</v>
      </c>
      <c r="H87" s="190" t="e">
        <f>IF(OR(LEFT(E87,2)="31",LEFT(E87,2)="34",LEFT(E87,2)="36",LEFT(E87,2)="37"),VLOOKUP(E87,労務比率2,'報告書（事業主控）'!AX117+1,FALSE),VLOOKUP(E87,労務比率,'報告書（事業主控）'!AX117+1,FALSE))</f>
        <v>#N/A</v>
      </c>
      <c r="I87" s="190">
        <f>'報告書（事業主控）'!AH118</f>
        <v>0</v>
      </c>
      <c r="J87" s="190">
        <f>'報告書（事業主控）'!AH117</f>
        <v>0</v>
      </c>
      <c r="K87" s="190">
        <f>'報告書（事業主控）'!AN117</f>
        <v>0</v>
      </c>
      <c r="L87" s="190">
        <f t="shared" si="13"/>
        <v>0</v>
      </c>
      <c r="M87" s="190">
        <f t="shared" si="11"/>
        <v>0</v>
      </c>
      <c r="N87" s="190">
        <f t="shared" si="14"/>
        <v>0</v>
      </c>
      <c r="O87" s="190">
        <f t="shared" si="12"/>
        <v>0</v>
      </c>
      <c r="R87" s="190">
        <f>IF(AND(J87=0,C87&gt;=設定シート!E$101,C87&lt;=設定シート!G$101),1,0)</f>
        <v>0</v>
      </c>
    </row>
    <row r="88" spans="1:18" ht="15" customHeight="1">
      <c r="A88" s="190">
        <v>4</v>
      </c>
      <c r="B88" s="190">
        <v>1</v>
      </c>
      <c r="C88" s="190" t="e">
        <f>'報告書（事業主控）'!#REF!</f>
        <v>#REF!</v>
      </c>
      <c r="D88" s="190" t="e">
        <f>IF(E88&lt;&gt;"31 水力発電施設、ずい道等新設事業","",IF('報告書（事業主控）'!#REF!=11,1,IF('報告書（事業主控）'!#REF!=13,2,IF('報告書（事業主控）'!#REF!=15,3,IF('報告書（事業主控）'!#REF!=17,4,"")))))</f>
        <v>#REF!</v>
      </c>
      <c r="E88" s="190" t="e">
        <f>'報告書（事業主控）'!#REF!</f>
        <v>#REF!</v>
      </c>
      <c r="F88" s="190" t="e">
        <f>'報告書（事業主控）'!#REF!</f>
        <v>#REF!</v>
      </c>
      <c r="G88" s="190" t="e">
        <f>IF(OR(LEFT(E88,2)="31",LEFT(E88,2)="34",LEFT(E88,2)="36",LEFT(E88,2)="37"),VLOOKUP(E88,労務比率2,'報告書（事業主控）'!#REF!,FALSE),VLOOKUP(E88,労務比率,'報告書（事業主控）'!#REF!,FALSE))</f>
        <v>#REF!</v>
      </c>
      <c r="H88" s="190" t="e">
        <f>IF(OR(LEFT(E88,2)="31",LEFT(E88,2)="34",LEFT(E88,2)="36",LEFT(E88,2)="37"),VLOOKUP(E88,労務比率2,'報告書（事業主控）'!#REF!+1,FALSE),VLOOKUP(E88,労務比率,'報告書（事業主控）'!#REF!+1,FALSE))</f>
        <v>#REF!</v>
      </c>
      <c r="I88" s="190" t="e">
        <f>'報告書（事業主控）'!#REF!</f>
        <v>#REF!</v>
      </c>
      <c r="J88" s="190" t="e">
        <f>'報告書（事業主控）'!#REF!</f>
        <v>#REF!</v>
      </c>
      <c r="K88" s="190" t="e">
        <f>'報告書（事業主控）'!#REF!</f>
        <v>#REF!</v>
      </c>
      <c r="L88" s="190">
        <f t="shared" si="13"/>
        <v>0</v>
      </c>
      <c r="M88" s="190">
        <f t="shared" si="11"/>
        <v>0</v>
      </c>
      <c r="N88" s="190" t="e">
        <f t="shared" si="14"/>
        <v>#REF!</v>
      </c>
      <c r="O88" s="190" t="e">
        <f t="shared" si="12"/>
        <v>#REF!</v>
      </c>
      <c r="P88" s="190">
        <f>INT(SUMIF(O88:O96,0,I88:I96)*105/108)</f>
        <v>0</v>
      </c>
      <c r="Q88" s="190">
        <f>INT(P88*IF(COUNTIF(R88:R96,1)=0,0,SUMIF(R88:R96,1,G88:G96)/COUNTIF(R88:R96,1))/100)</f>
        <v>0</v>
      </c>
      <c r="R88" s="190" t="e">
        <f>IF(AND(J88=0,C88&gt;=設定シート!E$101,C88&lt;=設定シート!G$101),1,0)</f>
        <v>#REF!</v>
      </c>
    </row>
    <row r="89" spans="1:18" ht="15" customHeight="1">
      <c r="B89" s="190">
        <v>2</v>
      </c>
      <c r="C89" s="190" t="e">
        <f>'報告書（事業主控）'!#REF!</f>
        <v>#REF!</v>
      </c>
      <c r="D89" s="190" t="e">
        <f>IF(E89&lt;&gt;"31 水力発電施設、ずい道等新設事業","",IF('報告書（事業主控）'!#REF!=11,1,IF('報告書（事業主控）'!#REF!=13,2,IF('報告書（事業主控）'!#REF!=15,3,IF('報告書（事業主控）'!#REF!=17,4,"")))))</f>
        <v>#REF!</v>
      </c>
      <c r="E89" s="190" t="e">
        <f>'報告書（事業主控）'!#REF!</f>
        <v>#REF!</v>
      </c>
      <c r="F89" s="190" t="e">
        <f>'報告書（事業主控）'!#REF!</f>
        <v>#REF!</v>
      </c>
      <c r="G89" s="190" t="e">
        <f>IF(OR(LEFT(E89,2)="31",LEFT(E89,2)="34",LEFT(E89,2)="36",LEFT(E89,2)="37"),VLOOKUP(E89,労務比率2,'報告書（事業主控）'!#REF!,FALSE),VLOOKUP(E89,労務比率,'報告書（事業主控）'!#REF!,FALSE))</f>
        <v>#REF!</v>
      </c>
      <c r="H89" s="190" t="e">
        <f>IF(OR(LEFT(E89,2)="31",LEFT(E89,2)="34",LEFT(E89,2)="36",LEFT(E89,2)="37"),VLOOKUP(E89,労務比率2,'報告書（事業主控）'!#REF!+1,FALSE),VLOOKUP(E89,労務比率,'報告書（事業主控）'!#REF!+1,FALSE))</f>
        <v>#REF!</v>
      </c>
      <c r="I89" s="190" t="e">
        <f>'報告書（事業主控）'!#REF!</f>
        <v>#REF!</v>
      </c>
      <c r="J89" s="190" t="e">
        <f>'報告書（事業主控）'!#REF!</f>
        <v>#REF!</v>
      </c>
      <c r="K89" s="190" t="e">
        <f>'報告書（事業主控）'!#REF!</f>
        <v>#REF!</v>
      </c>
      <c r="L89" s="190">
        <f t="shared" si="13"/>
        <v>0</v>
      </c>
      <c r="M89" s="190">
        <f t="shared" si="11"/>
        <v>0</v>
      </c>
      <c r="N89" s="190" t="e">
        <f t="shared" si="14"/>
        <v>#REF!</v>
      </c>
      <c r="O89" s="190" t="e">
        <f t="shared" si="12"/>
        <v>#REF!</v>
      </c>
      <c r="R89" s="190" t="e">
        <f>IF(AND(J89=0,C89&gt;=設定シート!E$101,C89&lt;=設定シート!G$101),1,0)</f>
        <v>#REF!</v>
      </c>
    </row>
    <row r="90" spans="1:18" ht="15" customHeight="1">
      <c r="B90" s="190">
        <v>3</v>
      </c>
      <c r="C90" s="190" t="e">
        <f>'報告書（事業主控）'!#REF!</f>
        <v>#REF!</v>
      </c>
      <c r="D90" s="190" t="e">
        <f>IF(E90&lt;&gt;"31 水力発電施設、ずい道等新設事業","",IF('報告書（事業主控）'!#REF!=11,1,IF('報告書（事業主控）'!#REF!=13,2,IF('報告書（事業主控）'!#REF!=15,3,IF('報告書（事業主控）'!#REF!=17,4,"")))))</f>
        <v>#REF!</v>
      </c>
      <c r="E90" s="190" t="e">
        <f>'報告書（事業主控）'!#REF!</f>
        <v>#REF!</v>
      </c>
      <c r="F90" s="190" t="e">
        <f>'報告書（事業主控）'!#REF!</f>
        <v>#REF!</v>
      </c>
      <c r="G90" s="190" t="e">
        <f>IF(OR(LEFT(E90,2)="31",LEFT(E90,2)="34",LEFT(E90,2)="36",LEFT(E90,2)="37"),VLOOKUP(E90,労務比率2,'報告書（事業主控）'!#REF!,FALSE),VLOOKUP(E90,労務比率,'報告書（事業主控）'!#REF!,FALSE))</f>
        <v>#REF!</v>
      </c>
      <c r="H90" s="190" t="e">
        <f>IF(OR(LEFT(E90,2)="31",LEFT(E90,2)="34",LEFT(E90,2)="36",LEFT(E90,2)="37"),VLOOKUP(E90,労務比率2,'報告書（事業主控）'!#REF!+1,FALSE),VLOOKUP(E90,労務比率,'報告書（事業主控）'!#REF!+1,FALSE))</f>
        <v>#REF!</v>
      </c>
      <c r="I90" s="190" t="e">
        <f>'報告書（事業主控）'!#REF!</f>
        <v>#REF!</v>
      </c>
      <c r="J90" s="190" t="e">
        <f>'報告書（事業主控）'!#REF!</f>
        <v>#REF!</v>
      </c>
      <c r="K90" s="190" t="e">
        <f>'報告書（事業主控）'!#REF!</f>
        <v>#REF!</v>
      </c>
      <c r="L90" s="190">
        <f t="shared" si="13"/>
        <v>0</v>
      </c>
      <c r="M90" s="190">
        <f t="shared" si="11"/>
        <v>0</v>
      </c>
      <c r="N90" s="190" t="e">
        <f t="shared" si="14"/>
        <v>#REF!</v>
      </c>
      <c r="O90" s="190" t="e">
        <f t="shared" si="12"/>
        <v>#REF!</v>
      </c>
      <c r="R90" s="190" t="e">
        <f>IF(AND(J90=0,C90&gt;=設定シート!E$101,C90&lt;=設定シート!G$101),1,0)</f>
        <v>#REF!</v>
      </c>
    </row>
    <row r="91" spans="1:18" ht="15" customHeight="1">
      <c r="B91" s="190">
        <v>4</v>
      </c>
      <c r="C91" s="190" t="e">
        <f>'報告書（事業主控）'!#REF!</f>
        <v>#REF!</v>
      </c>
      <c r="D91" s="190" t="e">
        <f>IF(E91&lt;&gt;"31 水力発電施設、ずい道等新設事業","",IF('報告書（事業主控）'!#REF!=11,1,IF('報告書（事業主控）'!#REF!=13,2,IF('報告書（事業主控）'!#REF!=15,3,IF('報告書（事業主控）'!#REF!=17,4,"")))))</f>
        <v>#REF!</v>
      </c>
      <c r="E91" s="190" t="e">
        <f>'報告書（事業主控）'!#REF!</f>
        <v>#REF!</v>
      </c>
      <c r="F91" s="190" t="e">
        <f>'報告書（事業主控）'!#REF!</f>
        <v>#REF!</v>
      </c>
      <c r="G91" s="190" t="e">
        <f>IF(OR(LEFT(E91,2)="31",LEFT(E91,2)="34",LEFT(E91,2)="36",LEFT(E91,2)="37"),VLOOKUP(E91,労務比率2,'報告書（事業主控）'!#REF!,FALSE),VLOOKUP(E91,労務比率,'報告書（事業主控）'!#REF!,FALSE))</f>
        <v>#REF!</v>
      </c>
      <c r="H91" s="190" t="e">
        <f>IF(OR(LEFT(E91,2)="31",LEFT(E91,2)="34",LEFT(E91,2)="36",LEFT(E91,2)="37"),VLOOKUP(E91,労務比率2,'報告書（事業主控）'!#REF!+1,FALSE),VLOOKUP(E91,労務比率,'報告書（事業主控）'!#REF!+1,FALSE))</f>
        <v>#REF!</v>
      </c>
      <c r="I91" s="190" t="e">
        <f>'報告書（事業主控）'!#REF!</f>
        <v>#REF!</v>
      </c>
      <c r="J91" s="190" t="e">
        <f>'報告書（事業主控）'!#REF!</f>
        <v>#REF!</v>
      </c>
      <c r="K91" s="190" t="e">
        <f>'報告書（事業主控）'!#REF!</f>
        <v>#REF!</v>
      </c>
      <c r="L91" s="190">
        <f t="shared" si="13"/>
        <v>0</v>
      </c>
      <c r="M91" s="190">
        <f t="shared" si="11"/>
        <v>0</v>
      </c>
      <c r="N91" s="190" t="e">
        <f t="shared" si="14"/>
        <v>#REF!</v>
      </c>
      <c r="O91" s="190" t="e">
        <f t="shared" si="12"/>
        <v>#REF!</v>
      </c>
      <c r="R91" s="190" t="e">
        <f>IF(AND(J91=0,C91&gt;=設定シート!E$101,C91&lt;=設定シート!G$101),1,0)</f>
        <v>#REF!</v>
      </c>
    </row>
    <row r="92" spans="1:18" ht="15" customHeight="1">
      <c r="B92" s="190">
        <v>5</v>
      </c>
      <c r="C92" s="190" t="e">
        <f>'報告書（事業主控）'!#REF!</f>
        <v>#REF!</v>
      </c>
      <c r="D92" s="190" t="e">
        <f>IF(E92&lt;&gt;"31 水力発電施設、ずい道等新設事業","",IF('報告書（事業主控）'!#REF!=11,1,IF('報告書（事業主控）'!#REF!=13,2,IF('報告書（事業主控）'!#REF!=15,3,IF('報告書（事業主控）'!#REF!=17,4,"")))))</f>
        <v>#REF!</v>
      </c>
      <c r="E92" s="190" t="e">
        <f>'報告書（事業主控）'!#REF!</f>
        <v>#REF!</v>
      </c>
      <c r="F92" s="190" t="e">
        <f>'報告書（事業主控）'!#REF!</f>
        <v>#REF!</v>
      </c>
      <c r="G92" s="190" t="e">
        <f>IF(OR(LEFT(E92,2)="31",LEFT(E92,2)="34",LEFT(E92,2)="36",LEFT(E92,2)="37"),VLOOKUP(E92,労務比率2,'報告書（事業主控）'!#REF!,FALSE),VLOOKUP(E92,労務比率,'報告書（事業主控）'!#REF!,FALSE))</f>
        <v>#REF!</v>
      </c>
      <c r="H92" s="190" t="e">
        <f>IF(OR(LEFT(E92,2)="31",LEFT(E92,2)="34",LEFT(E92,2)="36",LEFT(E92,2)="37"),VLOOKUP(E92,労務比率2,'報告書（事業主控）'!#REF!+1,FALSE),VLOOKUP(E92,労務比率,'報告書（事業主控）'!#REF!+1,FALSE))</f>
        <v>#REF!</v>
      </c>
      <c r="I92" s="190" t="e">
        <f>'報告書（事業主控）'!#REF!</f>
        <v>#REF!</v>
      </c>
      <c r="J92" s="190" t="e">
        <f>'報告書（事業主控）'!#REF!</f>
        <v>#REF!</v>
      </c>
      <c r="K92" s="190" t="e">
        <f>'報告書（事業主控）'!#REF!</f>
        <v>#REF!</v>
      </c>
      <c r="L92" s="190">
        <f t="shared" si="13"/>
        <v>0</v>
      </c>
      <c r="M92" s="190">
        <f t="shared" si="11"/>
        <v>0</v>
      </c>
      <c r="N92" s="190" t="e">
        <f t="shared" si="14"/>
        <v>#REF!</v>
      </c>
      <c r="O92" s="190" t="e">
        <f t="shared" si="12"/>
        <v>#REF!</v>
      </c>
      <c r="R92" s="190" t="e">
        <f>IF(AND(J92=0,C92&gt;=設定シート!E$101,C92&lt;=設定シート!G$101),1,0)</f>
        <v>#REF!</v>
      </c>
    </row>
    <row r="93" spans="1:18" ht="15" customHeight="1">
      <c r="B93" s="190">
        <v>6</v>
      </c>
      <c r="C93" s="190" t="e">
        <f>'報告書（事業主控）'!#REF!</f>
        <v>#REF!</v>
      </c>
      <c r="D93" s="190" t="e">
        <f>IF(E93&lt;&gt;"31 水力発電施設、ずい道等新設事業","",IF('報告書（事業主控）'!#REF!=11,1,IF('報告書（事業主控）'!#REF!=13,2,IF('報告書（事業主控）'!#REF!=15,3,IF('報告書（事業主控）'!#REF!=17,4,"")))))</f>
        <v>#REF!</v>
      </c>
      <c r="E93" s="190" t="e">
        <f>'報告書（事業主控）'!#REF!</f>
        <v>#REF!</v>
      </c>
      <c r="F93" s="190" t="e">
        <f>'報告書（事業主控）'!#REF!</f>
        <v>#REF!</v>
      </c>
      <c r="G93" s="190" t="e">
        <f>IF(OR(LEFT(E93,2)="31",LEFT(E93,2)="34",LEFT(E93,2)="36",LEFT(E93,2)="37"),VLOOKUP(E93,労務比率2,'報告書（事業主控）'!#REF!,FALSE),VLOOKUP(E93,労務比率,'報告書（事業主控）'!#REF!,FALSE))</f>
        <v>#REF!</v>
      </c>
      <c r="H93" s="190" t="e">
        <f>IF(OR(LEFT(E93,2)="31",LEFT(E93,2)="34",LEFT(E93,2)="36",LEFT(E93,2)="37"),VLOOKUP(E93,労務比率2,'報告書（事業主控）'!#REF!+1,FALSE),VLOOKUP(E93,労務比率,'報告書（事業主控）'!#REF!+1,FALSE))</f>
        <v>#REF!</v>
      </c>
      <c r="I93" s="190" t="e">
        <f>'報告書（事業主控）'!#REF!</f>
        <v>#REF!</v>
      </c>
      <c r="J93" s="190" t="e">
        <f>'報告書（事業主控）'!#REF!</f>
        <v>#REF!</v>
      </c>
      <c r="K93" s="190" t="e">
        <f>'報告書（事業主控）'!#REF!</f>
        <v>#REF!</v>
      </c>
      <c r="L93" s="190">
        <f t="shared" si="13"/>
        <v>0</v>
      </c>
      <c r="M93" s="190">
        <f t="shared" si="11"/>
        <v>0</v>
      </c>
      <c r="N93" s="190" t="e">
        <f t="shared" si="14"/>
        <v>#REF!</v>
      </c>
      <c r="O93" s="190" t="e">
        <f t="shared" si="12"/>
        <v>#REF!</v>
      </c>
      <c r="R93" s="190" t="e">
        <f>IF(AND(J93=0,C93&gt;=設定シート!E$101,C93&lt;=設定シート!G$101),1,0)</f>
        <v>#REF!</v>
      </c>
    </row>
    <row r="94" spans="1:18" ht="15" customHeight="1">
      <c r="B94" s="190">
        <v>7</v>
      </c>
      <c r="C94" s="190" t="e">
        <f>'報告書（事業主控）'!#REF!</f>
        <v>#REF!</v>
      </c>
      <c r="D94" s="190" t="e">
        <f>IF(E94&lt;&gt;"31 水力発電施設、ずい道等新設事業","",IF('報告書（事業主控）'!#REF!=11,1,IF('報告書（事業主控）'!#REF!=13,2,IF('報告書（事業主控）'!#REF!=15,3,IF('報告書（事業主控）'!#REF!=17,4,"")))))</f>
        <v>#REF!</v>
      </c>
      <c r="E94" s="190" t="e">
        <f>'報告書（事業主控）'!#REF!</f>
        <v>#REF!</v>
      </c>
      <c r="F94" s="190" t="e">
        <f>'報告書（事業主控）'!#REF!</f>
        <v>#REF!</v>
      </c>
      <c r="G94" s="190" t="e">
        <f>IF(OR(LEFT(E94,2)="31",LEFT(E94,2)="34",LEFT(E94,2)="36",LEFT(E94,2)="37"),VLOOKUP(E94,労務比率2,'報告書（事業主控）'!#REF!,FALSE),VLOOKUP(E94,労務比率,'報告書（事業主控）'!#REF!,FALSE))</f>
        <v>#REF!</v>
      </c>
      <c r="H94" s="190" t="e">
        <f>IF(OR(LEFT(E94,2)="31",LEFT(E94,2)="34",LEFT(E94,2)="36",LEFT(E94,2)="37"),VLOOKUP(E94,労務比率2,'報告書（事業主控）'!#REF!+1,FALSE),VLOOKUP(E94,労務比率,'報告書（事業主控）'!#REF!+1,FALSE))</f>
        <v>#REF!</v>
      </c>
      <c r="I94" s="190" t="e">
        <f>'報告書（事業主控）'!#REF!</f>
        <v>#REF!</v>
      </c>
      <c r="J94" s="190" t="e">
        <f>'報告書（事業主控）'!#REF!</f>
        <v>#REF!</v>
      </c>
      <c r="K94" s="190" t="e">
        <f>'報告書（事業主控）'!#REF!</f>
        <v>#REF!</v>
      </c>
      <c r="L94" s="190">
        <f t="shared" si="13"/>
        <v>0</v>
      </c>
      <c r="M94" s="190">
        <f t="shared" si="11"/>
        <v>0</v>
      </c>
      <c r="N94" s="190" t="e">
        <f t="shared" si="14"/>
        <v>#REF!</v>
      </c>
      <c r="O94" s="190" t="e">
        <f t="shared" si="12"/>
        <v>#REF!</v>
      </c>
      <c r="R94" s="190" t="e">
        <f>IF(AND(J94=0,C94&gt;=設定シート!E$101,C94&lt;=設定シート!G$101),1,0)</f>
        <v>#REF!</v>
      </c>
    </row>
    <row r="95" spans="1:18" ht="15" customHeight="1">
      <c r="B95" s="190">
        <v>8</v>
      </c>
      <c r="C95" s="190" t="e">
        <f>'報告書（事業主控）'!#REF!</f>
        <v>#REF!</v>
      </c>
      <c r="D95" s="190" t="e">
        <f>IF(E95&lt;&gt;"31 水力発電施設、ずい道等新設事業","",IF('報告書（事業主控）'!#REF!=11,1,IF('報告書（事業主控）'!#REF!=13,2,IF('報告書（事業主控）'!#REF!=15,3,IF('報告書（事業主控）'!#REF!=17,4,"")))))</f>
        <v>#REF!</v>
      </c>
      <c r="E95" s="190" t="e">
        <f>'報告書（事業主控）'!#REF!</f>
        <v>#REF!</v>
      </c>
      <c r="F95" s="190" t="e">
        <f>'報告書（事業主控）'!#REF!</f>
        <v>#REF!</v>
      </c>
      <c r="G95" s="190" t="e">
        <f>IF(OR(LEFT(E95,2)="31",LEFT(E95,2)="34",LEFT(E95,2)="36",LEFT(E95,2)="37"),VLOOKUP(E95,労務比率2,'報告書（事業主控）'!#REF!,FALSE),VLOOKUP(E95,労務比率,'報告書（事業主控）'!#REF!,FALSE))</f>
        <v>#REF!</v>
      </c>
      <c r="H95" s="190" t="e">
        <f>IF(OR(LEFT(E95,2)="31",LEFT(E95,2)="34",LEFT(E95,2)="36",LEFT(E95,2)="37"),VLOOKUP(E95,労務比率2,'報告書（事業主控）'!#REF!+1,FALSE),VLOOKUP(E95,労務比率,'報告書（事業主控）'!#REF!+1,FALSE))</f>
        <v>#REF!</v>
      </c>
      <c r="I95" s="190" t="e">
        <f>'報告書（事業主控）'!#REF!</f>
        <v>#REF!</v>
      </c>
      <c r="J95" s="190" t="e">
        <f>'報告書（事業主控）'!#REF!</f>
        <v>#REF!</v>
      </c>
      <c r="K95" s="190" t="e">
        <f>'報告書（事業主控）'!#REF!</f>
        <v>#REF!</v>
      </c>
      <c r="L95" s="190">
        <f t="shared" si="13"/>
        <v>0</v>
      </c>
      <c r="M95" s="190">
        <f t="shared" si="11"/>
        <v>0</v>
      </c>
      <c r="N95" s="190" t="e">
        <f t="shared" si="14"/>
        <v>#REF!</v>
      </c>
      <c r="O95" s="190" t="e">
        <f t="shared" si="12"/>
        <v>#REF!</v>
      </c>
      <c r="R95" s="190" t="e">
        <f>IF(AND(J95=0,C95&gt;=設定シート!E$101,C95&lt;=設定シート!G$101),1,0)</f>
        <v>#REF!</v>
      </c>
    </row>
    <row r="96" spans="1:18" ht="15" customHeight="1">
      <c r="B96" s="190">
        <v>9</v>
      </c>
      <c r="C96" s="190" t="e">
        <f>'報告書（事業主控）'!#REF!</f>
        <v>#REF!</v>
      </c>
      <c r="D96" s="190" t="e">
        <f>IF(E96&lt;&gt;"31 水力発電施設、ずい道等新設事業","",IF('報告書（事業主控）'!#REF!=11,1,IF('報告書（事業主控）'!#REF!=13,2,IF('報告書（事業主控）'!#REF!=15,3,IF('報告書（事業主控）'!#REF!=17,4,"")))))</f>
        <v>#REF!</v>
      </c>
      <c r="E96" s="190" t="e">
        <f>'報告書（事業主控）'!#REF!</f>
        <v>#REF!</v>
      </c>
      <c r="F96" s="190" t="e">
        <f>'報告書（事業主控）'!#REF!</f>
        <v>#REF!</v>
      </c>
      <c r="G96" s="190" t="e">
        <f>IF(OR(LEFT(E96,2)="31",LEFT(E96,2)="34",LEFT(E96,2)="36",LEFT(E96,2)="37"),VLOOKUP(E96,労務比率2,'報告書（事業主控）'!#REF!,FALSE),VLOOKUP(E96,労務比率,'報告書（事業主控）'!#REF!,FALSE))</f>
        <v>#REF!</v>
      </c>
      <c r="H96" s="190" t="e">
        <f>IF(OR(LEFT(E96,2)="31",LEFT(E96,2)="34",LEFT(E96,2)="36",LEFT(E96,2)="37"),VLOOKUP(E96,労務比率2,'報告書（事業主控）'!#REF!+1,FALSE),VLOOKUP(E96,労務比率,'報告書（事業主控）'!#REF!+1,FALSE))</f>
        <v>#REF!</v>
      </c>
      <c r="I96" s="190" t="e">
        <f>'報告書（事業主控）'!#REF!</f>
        <v>#REF!</v>
      </c>
      <c r="J96" s="190" t="e">
        <f>'報告書（事業主控）'!#REF!</f>
        <v>#REF!</v>
      </c>
      <c r="K96" s="190" t="e">
        <f>'報告書（事業主控）'!#REF!</f>
        <v>#REF!</v>
      </c>
      <c r="L96" s="190">
        <f t="shared" si="13"/>
        <v>0</v>
      </c>
      <c r="M96" s="190">
        <f t="shared" si="11"/>
        <v>0</v>
      </c>
      <c r="N96" s="190" t="e">
        <f t="shared" si="14"/>
        <v>#REF!</v>
      </c>
      <c r="O96" s="190" t="e">
        <f t="shared" si="12"/>
        <v>#REF!</v>
      </c>
      <c r="R96" s="190" t="e">
        <f>IF(AND(J96=0,C96&gt;=設定シート!E$101,C96&lt;=設定シート!G$101),1,0)</f>
        <v>#REF!</v>
      </c>
    </row>
    <row r="97" spans="1:18" ht="15" customHeight="1">
      <c r="A97" s="190">
        <v>5</v>
      </c>
      <c r="B97" s="190">
        <v>1</v>
      </c>
      <c r="C97" s="190" t="e">
        <f>'報告書（事業主控）'!#REF!</f>
        <v>#REF!</v>
      </c>
      <c r="D97" s="190" t="e">
        <f>IF(E97&lt;&gt;"31 水力発電施設、ずい道等新設事業","",IF('報告書（事業主控）'!#REF!=11,1,IF('報告書（事業主控）'!#REF!=13,2,IF('報告書（事業主控）'!#REF!=15,3,IF('報告書（事業主控）'!#REF!=17,4,"")))))</f>
        <v>#REF!</v>
      </c>
      <c r="E97" s="190" t="e">
        <f>'報告書（事業主控）'!#REF!</f>
        <v>#REF!</v>
      </c>
      <c r="F97" s="190" t="e">
        <f>'報告書（事業主控）'!#REF!</f>
        <v>#REF!</v>
      </c>
      <c r="G97" s="190" t="e">
        <f>IF(OR(LEFT(E97,2)="31",LEFT(E97,2)="34",LEFT(E97,2)="36",LEFT(E97,2)="37"),VLOOKUP(E97,労務比率2,'報告書（事業主控）'!#REF!,FALSE),VLOOKUP(E97,労務比率,'報告書（事業主控）'!#REF!,FALSE))</f>
        <v>#REF!</v>
      </c>
      <c r="H97" s="190" t="e">
        <f>IF(OR(LEFT(E97,2)="31",LEFT(E97,2)="34",LEFT(E97,2)="36",LEFT(E97,2)="37"),VLOOKUP(E97,労務比率2,'報告書（事業主控）'!#REF!+1,FALSE),VLOOKUP(E97,労務比率,'報告書（事業主控）'!#REF!+1,FALSE))</f>
        <v>#REF!</v>
      </c>
      <c r="I97" s="190" t="e">
        <f>'報告書（事業主控）'!#REF!</f>
        <v>#REF!</v>
      </c>
      <c r="J97" s="190" t="e">
        <f>'報告書（事業主控）'!#REF!</f>
        <v>#REF!</v>
      </c>
      <c r="K97" s="190" t="e">
        <f>'報告書（事業主控）'!#REF!</f>
        <v>#REF!</v>
      </c>
      <c r="L97" s="190">
        <f t="shared" si="13"/>
        <v>0</v>
      </c>
      <c r="M97" s="190">
        <f t="shared" si="11"/>
        <v>0</v>
      </c>
      <c r="N97" s="190" t="e">
        <f t="shared" si="14"/>
        <v>#REF!</v>
      </c>
      <c r="O97" s="190" t="e">
        <f t="shared" si="12"/>
        <v>#REF!</v>
      </c>
      <c r="P97" s="190">
        <f>INT(SUMIF(O97:O105,0,I97:I105)*105/108)</f>
        <v>0</v>
      </c>
      <c r="Q97" s="190">
        <f>INT(P97*IF(COUNTIF(R97:R105,1)=0,0,SUMIF(R97:R105,1,G97:G105)/COUNTIF(R97:R105,1))/100)</f>
        <v>0</v>
      </c>
      <c r="R97" s="190" t="e">
        <f>IF(AND(J97=0,C97&gt;=設定シート!E$101,C97&lt;=設定シート!G$101),1,0)</f>
        <v>#REF!</v>
      </c>
    </row>
    <row r="98" spans="1:18" ht="15" customHeight="1">
      <c r="B98" s="190">
        <v>2</v>
      </c>
      <c r="C98" s="190" t="e">
        <f>'報告書（事業主控）'!#REF!</f>
        <v>#REF!</v>
      </c>
      <c r="D98" s="190" t="e">
        <f>IF(E98&lt;&gt;"31 水力発電施設、ずい道等新設事業","",IF('報告書（事業主控）'!#REF!=11,1,IF('報告書（事業主控）'!#REF!=13,2,IF('報告書（事業主控）'!#REF!=15,3,IF('報告書（事業主控）'!#REF!=17,4,"")))))</f>
        <v>#REF!</v>
      </c>
      <c r="E98" s="190" t="e">
        <f>'報告書（事業主控）'!#REF!</f>
        <v>#REF!</v>
      </c>
      <c r="F98" s="190" t="e">
        <f>'報告書（事業主控）'!#REF!</f>
        <v>#REF!</v>
      </c>
      <c r="G98" s="190" t="e">
        <f>IF(OR(LEFT(E98,2)="31",LEFT(E98,2)="34",LEFT(E98,2)="36",LEFT(E98,2)="37"),VLOOKUP(E98,労務比率2,'報告書（事業主控）'!#REF!,FALSE),VLOOKUP(E98,労務比率,'報告書（事業主控）'!#REF!,FALSE))</f>
        <v>#REF!</v>
      </c>
      <c r="H98" s="190" t="e">
        <f>IF(OR(LEFT(E98,2)="31",LEFT(E98,2)="34",LEFT(E98,2)="36",LEFT(E98,2)="37"),VLOOKUP(E98,労務比率2,'報告書（事業主控）'!#REF!+1,FALSE),VLOOKUP(E98,労務比率,'報告書（事業主控）'!#REF!+1,FALSE))</f>
        <v>#REF!</v>
      </c>
      <c r="I98" s="190" t="e">
        <f>'報告書（事業主控）'!#REF!</f>
        <v>#REF!</v>
      </c>
      <c r="J98" s="190" t="e">
        <f>'報告書（事業主控）'!#REF!</f>
        <v>#REF!</v>
      </c>
      <c r="K98" s="190" t="e">
        <f>'報告書（事業主控）'!#REF!</f>
        <v>#REF!</v>
      </c>
      <c r="L98" s="190">
        <f t="shared" si="13"/>
        <v>0</v>
      </c>
      <c r="M98" s="190">
        <f t="shared" si="11"/>
        <v>0</v>
      </c>
      <c r="N98" s="190" t="e">
        <f t="shared" si="14"/>
        <v>#REF!</v>
      </c>
      <c r="O98" s="190" t="e">
        <f t="shared" si="12"/>
        <v>#REF!</v>
      </c>
      <c r="R98" s="190" t="e">
        <f>IF(AND(J98=0,C98&gt;=設定シート!E$101,C98&lt;=設定シート!G$101),1,0)</f>
        <v>#REF!</v>
      </c>
    </row>
    <row r="99" spans="1:18" ht="15" customHeight="1">
      <c r="B99" s="190">
        <v>3</v>
      </c>
      <c r="C99" s="190" t="e">
        <f>'報告書（事業主控）'!#REF!</f>
        <v>#REF!</v>
      </c>
      <c r="D99" s="190" t="e">
        <f>IF(E99&lt;&gt;"31 水力発電施設、ずい道等新設事業","",IF('報告書（事業主控）'!#REF!=11,1,IF('報告書（事業主控）'!#REF!=13,2,IF('報告書（事業主控）'!#REF!=15,3,IF('報告書（事業主控）'!#REF!=17,4,"")))))</f>
        <v>#REF!</v>
      </c>
      <c r="E99" s="190" t="e">
        <f>'報告書（事業主控）'!#REF!</f>
        <v>#REF!</v>
      </c>
      <c r="F99" s="190" t="e">
        <f>'報告書（事業主控）'!#REF!</f>
        <v>#REF!</v>
      </c>
      <c r="G99" s="190" t="e">
        <f>IF(OR(LEFT(E99,2)="31",LEFT(E99,2)="34",LEFT(E99,2)="36",LEFT(E99,2)="37"),VLOOKUP(E99,労務比率2,'報告書（事業主控）'!#REF!,FALSE),VLOOKUP(E99,労務比率,'報告書（事業主控）'!#REF!,FALSE))</f>
        <v>#REF!</v>
      </c>
      <c r="H99" s="190" t="e">
        <f>IF(OR(LEFT(E99,2)="31",LEFT(E99,2)="34",LEFT(E99,2)="36",LEFT(E99,2)="37"),VLOOKUP(E99,労務比率2,'報告書（事業主控）'!#REF!+1,FALSE),VLOOKUP(E99,労務比率,'報告書（事業主控）'!#REF!+1,FALSE))</f>
        <v>#REF!</v>
      </c>
      <c r="I99" s="190" t="e">
        <f>'報告書（事業主控）'!#REF!</f>
        <v>#REF!</v>
      </c>
      <c r="J99" s="190" t="e">
        <f>'報告書（事業主控）'!#REF!</f>
        <v>#REF!</v>
      </c>
      <c r="K99" s="190" t="e">
        <f>'報告書（事業主控）'!#REF!</f>
        <v>#REF!</v>
      </c>
      <c r="L99" s="190">
        <f t="shared" si="13"/>
        <v>0</v>
      </c>
      <c r="M99" s="190">
        <f t="shared" si="11"/>
        <v>0</v>
      </c>
      <c r="N99" s="190" t="e">
        <f t="shared" si="14"/>
        <v>#REF!</v>
      </c>
      <c r="O99" s="190" t="e">
        <f t="shared" si="12"/>
        <v>#REF!</v>
      </c>
      <c r="R99" s="190" t="e">
        <f>IF(AND(J99=0,C99&gt;=設定シート!E$101,C99&lt;=設定シート!G$101),1,0)</f>
        <v>#REF!</v>
      </c>
    </row>
    <row r="100" spans="1:18" ht="15" customHeight="1">
      <c r="B100" s="190">
        <v>4</v>
      </c>
      <c r="C100" s="190" t="e">
        <f>'報告書（事業主控）'!#REF!</f>
        <v>#REF!</v>
      </c>
      <c r="D100" s="190" t="e">
        <f>IF(E100&lt;&gt;"31 水力発電施設、ずい道等新設事業","",IF('報告書（事業主控）'!#REF!=11,1,IF('報告書（事業主控）'!#REF!=13,2,IF('報告書（事業主控）'!#REF!=15,3,IF('報告書（事業主控）'!#REF!=17,4,"")))))</f>
        <v>#REF!</v>
      </c>
      <c r="E100" s="190" t="e">
        <f>'報告書（事業主控）'!#REF!</f>
        <v>#REF!</v>
      </c>
      <c r="F100" s="190" t="e">
        <f>'報告書（事業主控）'!#REF!</f>
        <v>#REF!</v>
      </c>
      <c r="G100" s="190" t="e">
        <f>IF(OR(LEFT(E100,2)="31",LEFT(E100,2)="34",LEFT(E100,2)="36",LEFT(E100,2)="37"),VLOOKUP(E100,労務比率2,'報告書（事業主控）'!#REF!,FALSE),VLOOKUP(E100,労務比率,'報告書（事業主控）'!#REF!,FALSE))</f>
        <v>#REF!</v>
      </c>
      <c r="H100" s="190" t="e">
        <f>IF(OR(LEFT(E100,2)="31",LEFT(E100,2)="34",LEFT(E100,2)="36",LEFT(E100,2)="37"),VLOOKUP(E100,労務比率2,'報告書（事業主控）'!#REF!+1,FALSE),VLOOKUP(E100,労務比率,'報告書（事業主控）'!#REF!+1,FALSE))</f>
        <v>#REF!</v>
      </c>
      <c r="I100" s="190" t="e">
        <f>'報告書（事業主控）'!#REF!</f>
        <v>#REF!</v>
      </c>
      <c r="J100" s="190" t="e">
        <f>'報告書（事業主控）'!#REF!</f>
        <v>#REF!</v>
      </c>
      <c r="K100" s="190" t="e">
        <f>'報告書（事業主控）'!#REF!</f>
        <v>#REF!</v>
      </c>
      <c r="L100" s="190">
        <f t="shared" si="13"/>
        <v>0</v>
      </c>
      <c r="M100" s="190">
        <f t="shared" si="11"/>
        <v>0</v>
      </c>
      <c r="N100" s="190" t="e">
        <f t="shared" si="14"/>
        <v>#REF!</v>
      </c>
      <c r="O100" s="190" t="e">
        <f t="shared" si="12"/>
        <v>#REF!</v>
      </c>
      <c r="R100" s="190" t="e">
        <f>IF(AND(J100=0,C100&gt;=設定シート!E$101,C100&lt;=設定シート!G$101),1,0)</f>
        <v>#REF!</v>
      </c>
    </row>
    <row r="101" spans="1:18" ht="15" customHeight="1">
      <c r="B101" s="190">
        <v>5</v>
      </c>
      <c r="C101" s="190" t="e">
        <f>'報告書（事業主控）'!#REF!</f>
        <v>#REF!</v>
      </c>
      <c r="D101" s="190" t="e">
        <f>IF(E101&lt;&gt;"31 水力発電施設、ずい道等新設事業","",IF('報告書（事業主控）'!#REF!=11,1,IF('報告書（事業主控）'!#REF!=13,2,IF('報告書（事業主控）'!#REF!=15,3,IF('報告書（事業主控）'!#REF!=17,4,"")))))</f>
        <v>#REF!</v>
      </c>
      <c r="E101" s="190" t="e">
        <f>'報告書（事業主控）'!#REF!</f>
        <v>#REF!</v>
      </c>
      <c r="F101" s="190" t="e">
        <f>'報告書（事業主控）'!#REF!</f>
        <v>#REF!</v>
      </c>
      <c r="G101" s="190" t="e">
        <f>IF(OR(LEFT(E101,2)="31",LEFT(E101,2)="34",LEFT(E101,2)="36",LEFT(E101,2)="37"),VLOOKUP(E101,労務比率2,'報告書（事業主控）'!#REF!,FALSE),VLOOKUP(E101,労務比率,'報告書（事業主控）'!#REF!,FALSE))</f>
        <v>#REF!</v>
      </c>
      <c r="H101" s="190" t="e">
        <f>IF(OR(LEFT(E101,2)="31",LEFT(E101,2)="34",LEFT(E101,2)="36",LEFT(E101,2)="37"),VLOOKUP(E101,労務比率2,'報告書（事業主控）'!#REF!+1,FALSE),VLOOKUP(E101,労務比率,'報告書（事業主控）'!#REF!+1,FALSE))</f>
        <v>#REF!</v>
      </c>
      <c r="I101" s="190" t="e">
        <f>'報告書（事業主控）'!#REF!</f>
        <v>#REF!</v>
      </c>
      <c r="J101" s="190" t="e">
        <f>'報告書（事業主控）'!#REF!</f>
        <v>#REF!</v>
      </c>
      <c r="K101" s="190" t="e">
        <f>'報告書（事業主控）'!#REF!</f>
        <v>#REF!</v>
      </c>
      <c r="L101" s="190">
        <f t="shared" si="13"/>
        <v>0</v>
      </c>
      <c r="M101" s="190">
        <f t="shared" si="11"/>
        <v>0</v>
      </c>
      <c r="N101" s="190" t="e">
        <f t="shared" si="14"/>
        <v>#REF!</v>
      </c>
      <c r="O101" s="190" t="e">
        <f t="shared" si="12"/>
        <v>#REF!</v>
      </c>
      <c r="R101" s="190" t="e">
        <f>IF(AND(J101=0,C101&gt;=設定シート!E$101,C101&lt;=設定シート!G$101),1,0)</f>
        <v>#REF!</v>
      </c>
    </row>
    <row r="102" spans="1:18" ht="15" customHeight="1">
      <c r="B102" s="190">
        <v>6</v>
      </c>
      <c r="C102" s="190" t="e">
        <f>'報告書（事業主控）'!#REF!</f>
        <v>#REF!</v>
      </c>
      <c r="D102" s="190" t="e">
        <f>IF(E102&lt;&gt;"31 水力発電施設、ずい道等新設事業","",IF('報告書（事業主控）'!#REF!=11,1,IF('報告書（事業主控）'!#REF!=13,2,IF('報告書（事業主控）'!#REF!=15,3,IF('報告書（事業主控）'!#REF!=17,4,"")))))</f>
        <v>#REF!</v>
      </c>
      <c r="E102" s="190" t="e">
        <f>'報告書（事業主控）'!#REF!</f>
        <v>#REF!</v>
      </c>
      <c r="F102" s="190" t="e">
        <f>'報告書（事業主控）'!#REF!</f>
        <v>#REF!</v>
      </c>
      <c r="G102" s="190" t="e">
        <f>IF(OR(LEFT(E102,2)="31",LEFT(E102,2)="34",LEFT(E102,2)="36",LEFT(E102,2)="37"),VLOOKUP(E102,労務比率2,'報告書（事業主控）'!#REF!,FALSE),VLOOKUP(E102,労務比率,'報告書（事業主控）'!#REF!,FALSE))</f>
        <v>#REF!</v>
      </c>
      <c r="H102" s="190" t="e">
        <f>IF(OR(LEFT(E102,2)="31",LEFT(E102,2)="34",LEFT(E102,2)="36",LEFT(E102,2)="37"),VLOOKUP(E102,労務比率2,'報告書（事業主控）'!#REF!+1,FALSE),VLOOKUP(E102,労務比率,'報告書（事業主控）'!#REF!+1,FALSE))</f>
        <v>#REF!</v>
      </c>
      <c r="I102" s="190" t="e">
        <f>'報告書（事業主控）'!#REF!</f>
        <v>#REF!</v>
      </c>
      <c r="J102" s="190" t="e">
        <f>'報告書（事業主控）'!#REF!</f>
        <v>#REF!</v>
      </c>
      <c r="K102" s="190" t="e">
        <f>'報告書（事業主控）'!#REF!</f>
        <v>#REF!</v>
      </c>
      <c r="L102" s="190">
        <f t="shared" si="13"/>
        <v>0</v>
      </c>
      <c r="M102" s="190">
        <f t="shared" si="11"/>
        <v>0</v>
      </c>
      <c r="N102" s="190" t="e">
        <f t="shared" si="14"/>
        <v>#REF!</v>
      </c>
      <c r="O102" s="190" t="e">
        <f t="shared" si="12"/>
        <v>#REF!</v>
      </c>
      <c r="R102" s="190" t="e">
        <f>IF(AND(J102=0,C102&gt;=設定シート!E$101,C102&lt;=設定シート!G$101),1,0)</f>
        <v>#REF!</v>
      </c>
    </row>
    <row r="103" spans="1:18" ht="15" customHeight="1">
      <c r="B103" s="190">
        <v>7</v>
      </c>
      <c r="C103" s="190" t="e">
        <f>'報告書（事業主控）'!#REF!</f>
        <v>#REF!</v>
      </c>
      <c r="D103" s="190" t="e">
        <f>IF(E103&lt;&gt;"31 水力発電施設、ずい道等新設事業","",IF('報告書（事業主控）'!#REF!=11,1,IF('報告書（事業主控）'!#REF!=13,2,IF('報告書（事業主控）'!#REF!=15,3,IF('報告書（事業主控）'!#REF!=17,4,"")))))</f>
        <v>#REF!</v>
      </c>
      <c r="E103" s="190" t="e">
        <f>'報告書（事業主控）'!#REF!</f>
        <v>#REF!</v>
      </c>
      <c r="F103" s="190" t="e">
        <f>'報告書（事業主控）'!#REF!</f>
        <v>#REF!</v>
      </c>
      <c r="G103" s="190" t="e">
        <f>IF(OR(LEFT(E103,2)="31",LEFT(E103,2)="34",LEFT(E103,2)="36",LEFT(E103,2)="37"),VLOOKUP(E103,労務比率2,'報告書（事業主控）'!#REF!,FALSE),VLOOKUP(E103,労務比率,'報告書（事業主控）'!#REF!,FALSE))</f>
        <v>#REF!</v>
      </c>
      <c r="H103" s="190" t="e">
        <f>IF(OR(LEFT(E103,2)="31",LEFT(E103,2)="34",LEFT(E103,2)="36",LEFT(E103,2)="37"),VLOOKUP(E103,労務比率2,'報告書（事業主控）'!#REF!+1,FALSE),VLOOKUP(E103,労務比率,'報告書（事業主控）'!#REF!+1,FALSE))</f>
        <v>#REF!</v>
      </c>
      <c r="I103" s="190" t="e">
        <f>'報告書（事業主控）'!#REF!</f>
        <v>#REF!</v>
      </c>
      <c r="J103" s="190" t="e">
        <f>'報告書（事業主控）'!#REF!</f>
        <v>#REF!</v>
      </c>
      <c r="K103" s="190" t="e">
        <f>'報告書（事業主控）'!#REF!</f>
        <v>#REF!</v>
      </c>
      <c r="L103" s="190">
        <f t="shared" si="13"/>
        <v>0</v>
      </c>
      <c r="M103" s="190">
        <f t="shared" si="11"/>
        <v>0</v>
      </c>
      <c r="N103" s="190" t="e">
        <f t="shared" si="14"/>
        <v>#REF!</v>
      </c>
      <c r="O103" s="190" t="e">
        <f t="shared" si="12"/>
        <v>#REF!</v>
      </c>
      <c r="R103" s="190" t="e">
        <f>IF(AND(J103=0,C103&gt;=設定シート!E$101,C103&lt;=設定シート!G$101),1,0)</f>
        <v>#REF!</v>
      </c>
    </row>
    <row r="104" spans="1:18" ht="15" customHeight="1">
      <c r="B104" s="190">
        <v>8</v>
      </c>
      <c r="C104" s="190" t="e">
        <f>'報告書（事業主控）'!#REF!</f>
        <v>#REF!</v>
      </c>
      <c r="D104" s="190" t="e">
        <f>IF(E104&lt;&gt;"31 水力発電施設、ずい道等新設事業","",IF('報告書（事業主控）'!#REF!=11,1,IF('報告書（事業主控）'!#REF!=13,2,IF('報告書（事業主控）'!#REF!=15,3,IF('報告書（事業主控）'!#REF!=17,4,"")))))</f>
        <v>#REF!</v>
      </c>
      <c r="E104" s="190" t="e">
        <f>'報告書（事業主控）'!#REF!</f>
        <v>#REF!</v>
      </c>
      <c r="F104" s="190" t="e">
        <f>'報告書（事業主控）'!#REF!</f>
        <v>#REF!</v>
      </c>
      <c r="G104" s="190" t="e">
        <f>IF(OR(LEFT(E104,2)="31",LEFT(E104,2)="34",LEFT(E104,2)="36",LEFT(E104,2)="37"),VLOOKUP(E104,労務比率2,'報告書（事業主控）'!#REF!,FALSE),VLOOKUP(E104,労務比率,'報告書（事業主控）'!#REF!,FALSE))</f>
        <v>#REF!</v>
      </c>
      <c r="H104" s="190" t="e">
        <f>IF(OR(LEFT(E104,2)="31",LEFT(E104,2)="34",LEFT(E104,2)="36",LEFT(E104,2)="37"),VLOOKUP(E104,労務比率2,'報告書（事業主控）'!#REF!+1,FALSE),VLOOKUP(E104,労務比率,'報告書（事業主控）'!#REF!+1,FALSE))</f>
        <v>#REF!</v>
      </c>
      <c r="I104" s="190" t="e">
        <f>'報告書（事業主控）'!#REF!</f>
        <v>#REF!</v>
      </c>
      <c r="J104" s="190" t="e">
        <f>'報告書（事業主控）'!#REF!</f>
        <v>#REF!</v>
      </c>
      <c r="K104" s="190" t="e">
        <f>'報告書（事業主控）'!#REF!</f>
        <v>#REF!</v>
      </c>
      <c r="L104" s="190">
        <f t="shared" si="13"/>
        <v>0</v>
      </c>
      <c r="M104" s="190">
        <f t="shared" si="11"/>
        <v>0</v>
      </c>
      <c r="N104" s="190" t="e">
        <f t="shared" si="14"/>
        <v>#REF!</v>
      </c>
      <c r="O104" s="190" t="e">
        <f t="shared" si="12"/>
        <v>#REF!</v>
      </c>
      <c r="R104" s="190" t="e">
        <f>IF(AND(J104=0,C104&gt;=設定シート!E$101,C104&lt;=設定シート!G$101),1,0)</f>
        <v>#REF!</v>
      </c>
    </row>
    <row r="105" spans="1:18" ht="15" customHeight="1">
      <c r="B105" s="190">
        <v>9</v>
      </c>
      <c r="C105" s="190" t="e">
        <f>'報告書（事業主控）'!#REF!</f>
        <v>#REF!</v>
      </c>
      <c r="D105" s="190" t="e">
        <f>IF(E105&lt;&gt;"31 水力発電施設、ずい道等新設事業","",IF('報告書（事業主控）'!#REF!=11,1,IF('報告書（事業主控）'!#REF!=13,2,IF('報告書（事業主控）'!#REF!=15,3,IF('報告書（事業主控）'!#REF!=17,4,"")))))</f>
        <v>#REF!</v>
      </c>
      <c r="E105" s="190" t="e">
        <f>'報告書（事業主控）'!#REF!</f>
        <v>#REF!</v>
      </c>
      <c r="F105" s="190" t="e">
        <f>'報告書（事業主控）'!#REF!</f>
        <v>#REF!</v>
      </c>
      <c r="G105" s="190" t="e">
        <f>IF(OR(LEFT(E105,2)="31",LEFT(E105,2)="34",LEFT(E105,2)="36",LEFT(E105,2)="37"),VLOOKUP(E105,労務比率2,'報告書（事業主控）'!#REF!,FALSE),VLOOKUP(E105,労務比率,'報告書（事業主控）'!#REF!,FALSE))</f>
        <v>#REF!</v>
      </c>
      <c r="H105" s="190" t="e">
        <f>IF(OR(LEFT(E105,2)="31",LEFT(E105,2)="34",LEFT(E105,2)="36",LEFT(E105,2)="37"),VLOOKUP(E105,労務比率2,'報告書（事業主控）'!#REF!+1,FALSE),VLOOKUP(E105,労務比率,'報告書（事業主控）'!#REF!+1,FALSE))</f>
        <v>#REF!</v>
      </c>
      <c r="I105" s="190" t="e">
        <f>'報告書（事業主控）'!#REF!</f>
        <v>#REF!</v>
      </c>
      <c r="J105" s="190" t="e">
        <f>'報告書（事業主控）'!#REF!</f>
        <v>#REF!</v>
      </c>
      <c r="K105" s="190" t="e">
        <f>'報告書（事業主控）'!#REF!</f>
        <v>#REF!</v>
      </c>
      <c r="L105" s="190">
        <f t="shared" si="13"/>
        <v>0</v>
      </c>
      <c r="M105" s="190">
        <f t="shared" si="11"/>
        <v>0</v>
      </c>
      <c r="N105" s="190" t="e">
        <f t="shared" si="14"/>
        <v>#REF!</v>
      </c>
      <c r="O105" s="190" t="e">
        <f t="shared" si="12"/>
        <v>#REF!</v>
      </c>
      <c r="R105" s="190" t="e">
        <f>IF(AND(J105=0,C105&gt;=設定シート!E$101,C105&lt;=設定シート!G$101),1,0)</f>
        <v>#REF!</v>
      </c>
    </row>
    <row r="106" spans="1:18" ht="15" customHeight="1">
      <c r="A106" s="190">
        <v>6</v>
      </c>
      <c r="B106" s="190">
        <v>1</v>
      </c>
      <c r="C106" s="190" t="e">
        <f>'報告書（事業主控）'!#REF!</f>
        <v>#REF!</v>
      </c>
      <c r="D106" s="190" t="e">
        <f>IF(E106&lt;&gt;"31 水力発電施設、ずい道等新設事業","",IF('報告書（事業主控）'!#REF!=11,1,IF('報告書（事業主控）'!#REF!=13,2,IF('報告書（事業主控）'!#REF!=15,3,IF('報告書（事業主控）'!#REF!=17,4,"")))))</f>
        <v>#REF!</v>
      </c>
      <c r="E106" s="190" t="e">
        <f>'報告書（事業主控）'!#REF!</f>
        <v>#REF!</v>
      </c>
      <c r="F106" s="190" t="e">
        <f>'報告書（事業主控）'!#REF!</f>
        <v>#REF!</v>
      </c>
      <c r="G106" s="190" t="e">
        <f>IF(OR(LEFT(E106,2)="31",LEFT(E106,2)="34",LEFT(E106,2)="36",LEFT(E106,2)="37"),VLOOKUP(E106,労務比率2,'報告書（事業主控）'!#REF!,FALSE),VLOOKUP(E106,労務比率,'報告書（事業主控）'!#REF!,FALSE))</f>
        <v>#REF!</v>
      </c>
      <c r="H106" s="190" t="e">
        <f>IF(OR(LEFT(E106,2)="31",LEFT(E106,2)="34",LEFT(E106,2)="36",LEFT(E106,2)="37"),VLOOKUP(E106,労務比率2,'報告書（事業主控）'!#REF!+1,FALSE),VLOOKUP(E106,労務比率,'報告書（事業主控）'!#REF!+1,FALSE))</f>
        <v>#REF!</v>
      </c>
      <c r="I106" s="190" t="e">
        <f>'報告書（事業主控）'!#REF!</f>
        <v>#REF!</v>
      </c>
      <c r="J106" s="190" t="e">
        <f>'報告書（事業主控）'!#REF!</f>
        <v>#REF!</v>
      </c>
      <c r="K106" s="190" t="e">
        <f>'報告書（事業主控）'!#REF!</f>
        <v>#REF!</v>
      </c>
      <c r="L106" s="190">
        <f t="shared" si="13"/>
        <v>0</v>
      </c>
      <c r="M106" s="190">
        <f t="shared" si="11"/>
        <v>0</v>
      </c>
      <c r="N106" s="190" t="e">
        <f t="shared" si="14"/>
        <v>#REF!</v>
      </c>
      <c r="O106" s="190" t="e">
        <f t="shared" si="12"/>
        <v>#REF!</v>
      </c>
      <c r="P106" s="190">
        <f>INT(SUMIF(O106:O114,0,I106:I114)*105/108)</f>
        <v>0</v>
      </c>
      <c r="Q106" s="190">
        <f>INT(P106*IF(COUNTIF(R106:R114,1)=0,0,SUMIF(R106:R114,1,G106:G114)/COUNTIF(R106:R114,1))/100)</f>
        <v>0</v>
      </c>
      <c r="R106" s="190" t="e">
        <f>IF(AND(J106=0,C106&gt;=設定シート!E$101,C106&lt;=設定シート!G$101),1,0)</f>
        <v>#REF!</v>
      </c>
    </row>
    <row r="107" spans="1:18" ht="15" customHeight="1">
      <c r="B107" s="190">
        <v>2</v>
      </c>
      <c r="C107" s="190" t="e">
        <f>'報告書（事業主控）'!#REF!</f>
        <v>#REF!</v>
      </c>
      <c r="D107" s="190" t="e">
        <f>IF(E107&lt;&gt;"31 水力発電施設、ずい道等新設事業","",IF('報告書（事業主控）'!#REF!=11,1,IF('報告書（事業主控）'!#REF!=13,2,IF('報告書（事業主控）'!#REF!=15,3,IF('報告書（事業主控）'!#REF!=17,4,"")))))</f>
        <v>#REF!</v>
      </c>
      <c r="E107" s="190" t="e">
        <f>'報告書（事業主控）'!#REF!</f>
        <v>#REF!</v>
      </c>
      <c r="F107" s="190" t="e">
        <f>'報告書（事業主控）'!#REF!</f>
        <v>#REF!</v>
      </c>
      <c r="G107" s="190" t="e">
        <f>IF(OR(LEFT(E107,2)="31",LEFT(E107,2)="34",LEFT(E107,2)="36",LEFT(E107,2)="37"),VLOOKUP(E107,労務比率2,'報告書（事業主控）'!#REF!,FALSE),VLOOKUP(E107,労務比率,'報告書（事業主控）'!#REF!,FALSE))</f>
        <v>#REF!</v>
      </c>
      <c r="H107" s="190" t="e">
        <f>IF(OR(LEFT(E107,2)="31",LEFT(E107,2)="34",LEFT(E107,2)="36",LEFT(E107,2)="37"),VLOOKUP(E107,労務比率2,'報告書（事業主控）'!#REF!+1,FALSE),VLOOKUP(E107,労務比率,'報告書（事業主控）'!#REF!+1,FALSE))</f>
        <v>#REF!</v>
      </c>
      <c r="I107" s="190" t="e">
        <f>'報告書（事業主控）'!#REF!</f>
        <v>#REF!</v>
      </c>
      <c r="J107" s="190" t="e">
        <f>'報告書（事業主控）'!#REF!</f>
        <v>#REF!</v>
      </c>
      <c r="K107" s="190" t="e">
        <f>'報告書（事業主控）'!#REF!</f>
        <v>#REF!</v>
      </c>
      <c r="L107" s="190">
        <f t="shared" si="13"/>
        <v>0</v>
      </c>
      <c r="M107" s="190">
        <f t="shared" si="11"/>
        <v>0</v>
      </c>
      <c r="N107" s="190" t="e">
        <f t="shared" si="14"/>
        <v>#REF!</v>
      </c>
      <c r="O107" s="190" t="e">
        <f t="shared" si="12"/>
        <v>#REF!</v>
      </c>
      <c r="R107" s="190" t="e">
        <f>IF(AND(J107=0,C107&gt;=設定シート!E$101,C107&lt;=設定シート!G$101),1,0)</f>
        <v>#REF!</v>
      </c>
    </row>
    <row r="108" spans="1:18" ht="15" customHeight="1">
      <c r="B108" s="190">
        <v>3</v>
      </c>
      <c r="C108" s="190" t="e">
        <f>'報告書（事業主控）'!#REF!</f>
        <v>#REF!</v>
      </c>
      <c r="D108" s="190" t="e">
        <f>IF(E108&lt;&gt;"31 水力発電施設、ずい道等新設事業","",IF('報告書（事業主控）'!#REF!=11,1,IF('報告書（事業主控）'!#REF!=13,2,IF('報告書（事業主控）'!#REF!=15,3,IF('報告書（事業主控）'!#REF!=17,4,"")))))</f>
        <v>#REF!</v>
      </c>
      <c r="E108" s="190" t="e">
        <f>'報告書（事業主控）'!#REF!</f>
        <v>#REF!</v>
      </c>
      <c r="F108" s="190" t="e">
        <f>'報告書（事業主控）'!#REF!</f>
        <v>#REF!</v>
      </c>
      <c r="G108" s="190" t="e">
        <f>IF(OR(LEFT(E108,2)="31",LEFT(E108,2)="34",LEFT(E108,2)="36",LEFT(E108,2)="37"),VLOOKUP(E108,労務比率2,'報告書（事業主控）'!#REF!,FALSE),VLOOKUP(E108,労務比率,'報告書（事業主控）'!#REF!,FALSE))</f>
        <v>#REF!</v>
      </c>
      <c r="H108" s="190" t="e">
        <f>IF(OR(LEFT(E108,2)="31",LEFT(E108,2)="34",LEFT(E108,2)="36",LEFT(E108,2)="37"),VLOOKUP(E108,労務比率2,'報告書（事業主控）'!#REF!+1,FALSE),VLOOKUP(E108,労務比率,'報告書（事業主控）'!#REF!+1,FALSE))</f>
        <v>#REF!</v>
      </c>
      <c r="I108" s="190" t="e">
        <f>'報告書（事業主控）'!#REF!</f>
        <v>#REF!</v>
      </c>
      <c r="J108" s="190" t="e">
        <f>'報告書（事業主控）'!#REF!</f>
        <v>#REF!</v>
      </c>
      <c r="K108" s="190" t="e">
        <f>'報告書（事業主控）'!#REF!</f>
        <v>#REF!</v>
      </c>
      <c r="L108" s="190">
        <f t="shared" si="13"/>
        <v>0</v>
      </c>
      <c r="M108" s="190">
        <f t="shared" si="11"/>
        <v>0</v>
      </c>
      <c r="N108" s="190" t="e">
        <f t="shared" si="14"/>
        <v>#REF!</v>
      </c>
      <c r="O108" s="190" t="e">
        <f t="shared" si="12"/>
        <v>#REF!</v>
      </c>
      <c r="R108" s="190" t="e">
        <f>IF(AND(J108=0,C108&gt;=設定シート!E$101,C108&lt;=設定シート!G$101),1,0)</f>
        <v>#REF!</v>
      </c>
    </row>
    <row r="109" spans="1:18" ht="15" customHeight="1">
      <c r="B109" s="190">
        <v>4</v>
      </c>
      <c r="C109" s="190" t="e">
        <f>'報告書（事業主控）'!#REF!</f>
        <v>#REF!</v>
      </c>
      <c r="D109" s="190" t="e">
        <f>IF(E109&lt;&gt;"31 水力発電施設、ずい道等新設事業","",IF('報告書（事業主控）'!#REF!=11,1,IF('報告書（事業主控）'!#REF!=13,2,IF('報告書（事業主控）'!#REF!=15,3,IF('報告書（事業主控）'!#REF!=17,4,"")))))</f>
        <v>#REF!</v>
      </c>
      <c r="E109" s="190" t="e">
        <f>'報告書（事業主控）'!#REF!</f>
        <v>#REF!</v>
      </c>
      <c r="F109" s="190" t="e">
        <f>'報告書（事業主控）'!#REF!</f>
        <v>#REF!</v>
      </c>
      <c r="G109" s="190" t="e">
        <f>IF(OR(LEFT(E109,2)="31",LEFT(E109,2)="34",LEFT(E109,2)="36",LEFT(E109,2)="37"),VLOOKUP(E109,労務比率2,'報告書（事業主控）'!#REF!,FALSE),VLOOKUP(E109,労務比率,'報告書（事業主控）'!#REF!,FALSE))</f>
        <v>#REF!</v>
      </c>
      <c r="H109" s="190" t="e">
        <f>IF(OR(LEFT(E109,2)="31",LEFT(E109,2)="34",LEFT(E109,2)="36",LEFT(E109,2)="37"),VLOOKUP(E109,労務比率2,'報告書（事業主控）'!#REF!+1,FALSE),VLOOKUP(E109,労務比率,'報告書（事業主控）'!#REF!+1,FALSE))</f>
        <v>#REF!</v>
      </c>
      <c r="I109" s="190" t="e">
        <f>'報告書（事業主控）'!#REF!</f>
        <v>#REF!</v>
      </c>
      <c r="J109" s="190" t="e">
        <f>'報告書（事業主控）'!#REF!</f>
        <v>#REF!</v>
      </c>
      <c r="K109" s="190" t="e">
        <f>'報告書（事業主控）'!#REF!</f>
        <v>#REF!</v>
      </c>
      <c r="L109" s="190">
        <f t="shared" si="13"/>
        <v>0</v>
      </c>
      <c r="M109" s="190">
        <f t="shared" si="11"/>
        <v>0</v>
      </c>
      <c r="N109" s="190" t="e">
        <f t="shared" si="14"/>
        <v>#REF!</v>
      </c>
      <c r="O109" s="190" t="e">
        <f t="shared" si="12"/>
        <v>#REF!</v>
      </c>
      <c r="R109" s="190" t="e">
        <f>IF(AND(J109=0,C109&gt;=設定シート!E$101,C109&lt;=設定シート!G$101),1,0)</f>
        <v>#REF!</v>
      </c>
    </row>
    <row r="110" spans="1:18" ht="15" customHeight="1">
      <c r="B110" s="190">
        <v>5</v>
      </c>
      <c r="C110" s="190" t="e">
        <f>'報告書（事業主控）'!#REF!</f>
        <v>#REF!</v>
      </c>
      <c r="D110" s="190" t="e">
        <f>IF(E110&lt;&gt;"31 水力発電施設、ずい道等新設事業","",IF('報告書（事業主控）'!#REF!=11,1,IF('報告書（事業主控）'!#REF!=13,2,IF('報告書（事業主控）'!#REF!=15,3,IF('報告書（事業主控）'!#REF!=17,4,"")))))</f>
        <v>#REF!</v>
      </c>
      <c r="E110" s="190" t="e">
        <f>'報告書（事業主控）'!#REF!</f>
        <v>#REF!</v>
      </c>
      <c r="F110" s="190" t="e">
        <f>'報告書（事業主控）'!#REF!</f>
        <v>#REF!</v>
      </c>
      <c r="G110" s="190" t="e">
        <f>IF(OR(LEFT(E110,2)="31",LEFT(E110,2)="34",LEFT(E110,2)="36",LEFT(E110,2)="37"),VLOOKUP(E110,労務比率2,'報告書（事業主控）'!#REF!,FALSE),VLOOKUP(E110,労務比率,'報告書（事業主控）'!#REF!,FALSE))</f>
        <v>#REF!</v>
      </c>
      <c r="H110" s="190" t="e">
        <f>IF(OR(LEFT(E110,2)="31",LEFT(E110,2)="34",LEFT(E110,2)="36",LEFT(E110,2)="37"),VLOOKUP(E110,労務比率2,'報告書（事業主控）'!#REF!+1,FALSE),VLOOKUP(E110,労務比率,'報告書（事業主控）'!#REF!+1,FALSE))</f>
        <v>#REF!</v>
      </c>
      <c r="I110" s="190" t="e">
        <f>'報告書（事業主控）'!#REF!</f>
        <v>#REF!</v>
      </c>
      <c r="J110" s="190" t="e">
        <f>'報告書（事業主控）'!#REF!</f>
        <v>#REF!</v>
      </c>
      <c r="K110" s="190" t="e">
        <f>'報告書（事業主控）'!#REF!</f>
        <v>#REF!</v>
      </c>
      <c r="L110" s="190">
        <f t="shared" si="13"/>
        <v>0</v>
      </c>
      <c r="M110" s="190">
        <f t="shared" si="11"/>
        <v>0</v>
      </c>
      <c r="N110" s="190" t="e">
        <f t="shared" si="14"/>
        <v>#REF!</v>
      </c>
      <c r="O110" s="190" t="e">
        <f t="shared" si="12"/>
        <v>#REF!</v>
      </c>
      <c r="R110" s="190" t="e">
        <f>IF(AND(J110=0,C110&gt;=設定シート!E$101,C110&lt;=設定シート!G$101),1,0)</f>
        <v>#REF!</v>
      </c>
    </row>
    <row r="111" spans="1:18" ht="15" customHeight="1">
      <c r="B111" s="190">
        <v>6</v>
      </c>
      <c r="C111" s="190" t="e">
        <f>'報告書（事業主控）'!#REF!</f>
        <v>#REF!</v>
      </c>
      <c r="D111" s="190" t="e">
        <f>IF(E111&lt;&gt;"31 水力発電施設、ずい道等新設事業","",IF('報告書（事業主控）'!#REF!=11,1,IF('報告書（事業主控）'!#REF!=13,2,IF('報告書（事業主控）'!#REF!=15,3,IF('報告書（事業主控）'!#REF!=17,4,"")))))</f>
        <v>#REF!</v>
      </c>
      <c r="E111" s="190" t="e">
        <f>'報告書（事業主控）'!#REF!</f>
        <v>#REF!</v>
      </c>
      <c r="F111" s="190" t="e">
        <f>'報告書（事業主控）'!#REF!</f>
        <v>#REF!</v>
      </c>
      <c r="G111" s="190" t="e">
        <f>IF(OR(LEFT(E111,2)="31",LEFT(E111,2)="34",LEFT(E111,2)="36",LEFT(E111,2)="37"),VLOOKUP(E111,労務比率2,'報告書（事業主控）'!#REF!,FALSE),VLOOKUP(E111,労務比率,'報告書（事業主控）'!#REF!,FALSE))</f>
        <v>#REF!</v>
      </c>
      <c r="H111" s="190" t="e">
        <f>IF(OR(LEFT(E111,2)="31",LEFT(E111,2)="34",LEFT(E111,2)="36",LEFT(E111,2)="37"),VLOOKUP(E111,労務比率2,'報告書（事業主控）'!#REF!+1,FALSE),VLOOKUP(E111,労務比率,'報告書（事業主控）'!#REF!+1,FALSE))</f>
        <v>#REF!</v>
      </c>
      <c r="I111" s="190" t="e">
        <f>'報告書（事業主控）'!#REF!</f>
        <v>#REF!</v>
      </c>
      <c r="J111" s="190" t="e">
        <f>'報告書（事業主控）'!#REF!</f>
        <v>#REF!</v>
      </c>
      <c r="K111" s="190" t="e">
        <f>'報告書（事業主控）'!#REF!</f>
        <v>#REF!</v>
      </c>
      <c r="L111" s="190">
        <f t="shared" si="13"/>
        <v>0</v>
      </c>
      <c r="M111" s="190">
        <f t="shared" si="11"/>
        <v>0</v>
      </c>
      <c r="N111" s="190" t="e">
        <f t="shared" si="14"/>
        <v>#REF!</v>
      </c>
      <c r="O111" s="190" t="e">
        <f t="shared" si="12"/>
        <v>#REF!</v>
      </c>
      <c r="R111" s="190" t="e">
        <f>IF(AND(J111=0,C111&gt;=設定シート!E$101,C111&lt;=設定シート!G$101),1,0)</f>
        <v>#REF!</v>
      </c>
    </row>
    <row r="112" spans="1:18" ht="15" customHeight="1">
      <c r="B112" s="190">
        <v>7</v>
      </c>
      <c r="C112" s="190" t="e">
        <f>'報告書（事業主控）'!#REF!</f>
        <v>#REF!</v>
      </c>
      <c r="D112" s="190" t="e">
        <f>IF(E112&lt;&gt;"31 水力発電施設、ずい道等新設事業","",IF('報告書（事業主控）'!#REF!=11,1,IF('報告書（事業主控）'!#REF!=13,2,IF('報告書（事業主控）'!#REF!=15,3,IF('報告書（事業主控）'!#REF!=17,4,"")))))</f>
        <v>#REF!</v>
      </c>
      <c r="E112" s="190" t="e">
        <f>'報告書（事業主控）'!#REF!</f>
        <v>#REF!</v>
      </c>
      <c r="F112" s="190" t="e">
        <f>'報告書（事業主控）'!#REF!</f>
        <v>#REF!</v>
      </c>
      <c r="G112" s="190" t="e">
        <f>IF(OR(LEFT(E112,2)="31",LEFT(E112,2)="34",LEFT(E112,2)="36",LEFT(E112,2)="37"),VLOOKUP(E112,労務比率2,'報告書（事業主控）'!#REF!,FALSE),VLOOKUP(E112,労務比率,'報告書（事業主控）'!#REF!,FALSE))</f>
        <v>#REF!</v>
      </c>
      <c r="H112" s="190" t="e">
        <f>IF(OR(LEFT(E112,2)="31",LEFT(E112,2)="34",LEFT(E112,2)="36",LEFT(E112,2)="37"),VLOOKUP(E112,労務比率2,'報告書（事業主控）'!#REF!+1,FALSE),VLOOKUP(E112,労務比率,'報告書（事業主控）'!#REF!+1,FALSE))</f>
        <v>#REF!</v>
      </c>
      <c r="I112" s="190" t="e">
        <f>'報告書（事業主控）'!#REF!</f>
        <v>#REF!</v>
      </c>
      <c r="J112" s="190" t="e">
        <f>'報告書（事業主控）'!#REF!</f>
        <v>#REF!</v>
      </c>
      <c r="K112" s="190" t="e">
        <f>'報告書（事業主控）'!#REF!</f>
        <v>#REF!</v>
      </c>
      <c r="L112" s="190">
        <f t="shared" si="13"/>
        <v>0</v>
      </c>
      <c r="M112" s="190">
        <f t="shared" si="11"/>
        <v>0</v>
      </c>
      <c r="N112" s="190" t="e">
        <f t="shared" si="14"/>
        <v>#REF!</v>
      </c>
      <c r="O112" s="190" t="e">
        <f t="shared" si="12"/>
        <v>#REF!</v>
      </c>
      <c r="R112" s="190" t="e">
        <f>IF(AND(J112=0,C112&gt;=設定シート!E$101,C112&lt;=設定シート!G$101),1,0)</f>
        <v>#REF!</v>
      </c>
    </row>
    <row r="113" spans="1:18" ht="15" customHeight="1">
      <c r="B113" s="190">
        <v>8</v>
      </c>
      <c r="C113" s="190" t="e">
        <f>'報告書（事業主控）'!#REF!</f>
        <v>#REF!</v>
      </c>
      <c r="D113" s="190" t="e">
        <f>IF(E113&lt;&gt;"31 水力発電施設、ずい道等新設事業","",IF('報告書（事業主控）'!#REF!=11,1,IF('報告書（事業主控）'!#REF!=13,2,IF('報告書（事業主控）'!#REF!=15,3,IF('報告書（事業主控）'!#REF!=17,4,"")))))</f>
        <v>#REF!</v>
      </c>
      <c r="E113" s="190" t="e">
        <f>'報告書（事業主控）'!#REF!</f>
        <v>#REF!</v>
      </c>
      <c r="F113" s="190" t="e">
        <f>'報告書（事業主控）'!#REF!</f>
        <v>#REF!</v>
      </c>
      <c r="G113" s="190" t="e">
        <f>IF(OR(LEFT(E113,2)="31",LEFT(E113,2)="34",LEFT(E113,2)="36",LEFT(E113,2)="37"),VLOOKUP(E113,労務比率2,'報告書（事業主控）'!#REF!,FALSE),VLOOKUP(E113,労務比率,'報告書（事業主控）'!#REF!,FALSE))</f>
        <v>#REF!</v>
      </c>
      <c r="H113" s="190" t="e">
        <f>IF(OR(LEFT(E113,2)="31",LEFT(E113,2)="34",LEFT(E113,2)="36",LEFT(E113,2)="37"),VLOOKUP(E113,労務比率2,'報告書（事業主控）'!#REF!+1,FALSE),VLOOKUP(E113,労務比率,'報告書（事業主控）'!#REF!+1,FALSE))</f>
        <v>#REF!</v>
      </c>
      <c r="I113" s="190" t="e">
        <f>'報告書（事業主控）'!#REF!</f>
        <v>#REF!</v>
      </c>
      <c r="J113" s="190" t="e">
        <f>'報告書（事業主控）'!#REF!</f>
        <v>#REF!</v>
      </c>
      <c r="K113" s="190" t="e">
        <f>'報告書（事業主控）'!#REF!</f>
        <v>#REF!</v>
      </c>
      <c r="L113" s="190">
        <f t="shared" si="13"/>
        <v>0</v>
      </c>
      <c r="M113" s="190">
        <f t="shared" si="11"/>
        <v>0</v>
      </c>
      <c r="N113" s="190" t="e">
        <f t="shared" si="14"/>
        <v>#REF!</v>
      </c>
      <c r="O113" s="190" t="e">
        <f t="shared" si="12"/>
        <v>#REF!</v>
      </c>
      <c r="R113" s="190" t="e">
        <f>IF(AND(J113=0,C113&gt;=設定シート!E$101,C113&lt;=設定シート!G$101),1,0)</f>
        <v>#REF!</v>
      </c>
    </row>
    <row r="114" spans="1:18" ht="15" customHeight="1">
      <c r="B114" s="190">
        <v>9</v>
      </c>
      <c r="C114" s="190" t="e">
        <f>'報告書（事業主控）'!#REF!</f>
        <v>#REF!</v>
      </c>
      <c r="D114" s="190" t="e">
        <f>IF(E114&lt;&gt;"31 水力発電施設、ずい道等新設事業","",IF('報告書（事業主控）'!#REF!=11,1,IF('報告書（事業主控）'!#REF!=13,2,IF('報告書（事業主控）'!#REF!=15,3,IF('報告書（事業主控）'!#REF!=17,4,"")))))</f>
        <v>#REF!</v>
      </c>
      <c r="E114" s="190" t="e">
        <f>'報告書（事業主控）'!#REF!</f>
        <v>#REF!</v>
      </c>
      <c r="F114" s="190" t="e">
        <f>'報告書（事業主控）'!#REF!</f>
        <v>#REF!</v>
      </c>
      <c r="G114" s="190" t="e">
        <f>IF(OR(LEFT(E114,2)="31",LEFT(E114,2)="34",LEFT(E114,2)="36",LEFT(E114,2)="37"),VLOOKUP(E114,労務比率2,'報告書（事業主控）'!#REF!,FALSE),VLOOKUP(E114,労務比率,'報告書（事業主控）'!#REF!,FALSE))</f>
        <v>#REF!</v>
      </c>
      <c r="H114" s="190" t="e">
        <f>IF(OR(LEFT(E114,2)="31",LEFT(E114,2)="34",LEFT(E114,2)="36",LEFT(E114,2)="37"),VLOOKUP(E114,労務比率2,'報告書（事業主控）'!#REF!+1,FALSE),VLOOKUP(E114,労務比率,'報告書（事業主控）'!#REF!+1,FALSE))</f>
        <v>#REF!</v>
      </c>
      <c r="I114" s="190" t="e">
        <f>'報告書（事業主控）'!#REF!</f>
        <v>#REF!</v>
      </c>
      <c r="J114" s="190" t="e">
        <f>'報告書（事業主控）'!#REF!</f>
        <v>#REF!</v>
      </c>
      <c r="K114" s="190" t="e">
        <f>'報告書（事業主控）'!#REF!</f>
        <v>#REF!</v>
      </c>
      <c r="L114" s="190">
        <f t="shared" si="13"/>
        <v>0</v>
      </c>
      <c r="M114" s="190">
        <f t="shared" si="11"/>
        <v>0</v>
      </c>
      <c r="N114" s="190" t="e">
        <f t="shared" si="14"/>
        <v>#REF!</v>
      </c>
      <c r="O114" s="190" t="e">
        <f t="shared" si="12"/>
        <v>#REF!</v>
      </c>
      <c r="R114" s="190" t="e">
        <f>IF(AND(J114=0,C114&gt;=設定シート!E$101,C114&lt;=設定シート!G$101),1,0)</f>
        <v>#REF!</v>
      </c>
    </row>
    <row r="115" spans="1:18" ht="15" customHeight="1">
      <c r="A115" s="190">
        <v>7</v>
      </c>
      <c r="B115" s="190">
        <v>1</v>
      </c>
      <c r="C115" s="190" t="e">
        <f>'報告書（事業主控）'!#REF!</f>
        <v>#REF!</v>
      </c>
      <c r="D115" s="190" t="e">
        <f>IF(E115&lt;&gt;"31 水力発電施設、ずい道等新設事業","",IF('報告書（事業主控）'!#REF!=11,1,IF('報告書（事業主控）'!#REF!=13,2,IF('報告書（事業主控）'!#REF!=15,3,IF('報告書（事業主控）'!#REF!=17,4,"")))))</f>
        <v>#REF!</v>
      </c>
      <c r="E115" s="190" t="e">
        <f>'報告書（事業主控）'!#REF!</f>
        <v>#REF!</v>
      </c>
      <c r="F115" s="190" t="e">
        <f>'報告書（事業主控）'!#REF!</f>
        <v>#REF!</v>
      </c>
      <c r="G115" s="190" t="e">
        <f>IF(OR(LEFT(E115,2)="31",LEFT(E115,2)="34",LEFT(E115,2)="36",LEFT(E115,2)="37"),VLOOKUP(E115,労務比率2,'報告書（事業主控）'!#REF!,FALSE),VLOOKUP(E115,労務比率,'報告書（事業主控）'!#REF!,FALSE))</f>
        <v>#REF!</v>
      </c>
      <c r="H115" s="190" t="e">
        <f>IF(OR(LEFT(E115,2)="31",LEFT(E115,2)="34",LEFT(E115,2)="36",LEFT(E115,2)="37"),VLOOKUP(E115,労務比率2,'報告書（事業主控）'!#REF!+1,FALSE),VLOOKUP(E115,労務比率,'報告書（事業主控）'!#REF!+1,FALSE))</f>
        <v>#REF!</v>
      </c>
      <c r="I115" s="190" t="e">
        <f>'報告書（事業主控）'!#REF!</f>
        <v>#REF!</v>
      </c>
      <c r="J115" s="190" t="e">
        <f>'報告書（事業主控）'!#REF!</f>
        <v>#REF!</v>
      </c>
      <c r="K115" s="190" t="e">
        <f>'報告書（事業主控）'!#REF!</f>
        <v>#REF!</v>
      </c>
      <c r="L115" s="190">
        <f t="shared" si="13"/>
        <v>0</v>
      </c>
      <c r="M115" s="190">
        <f t="shared" si="11"/>
        <v>0</v>
      </c>
      <c r="N115" s="190" t="e">
        <f t="shared" si="14"/>
        <v>#REF!</v>
      </c>
      <c r="O115" s="190" t="e">
        <f t="shared" si="12"/>
        <v>#REF!</v>
      </c>
      <c r="P115" s="190">
        <f>INT(SUMIF(O115:O123,0,I115:I123)*105/108)</f>
        <v>0</v>
      </c>
      <c r="Q115" s="190">
        <f>INT(P115*IF(COUNTIF(R115:R123,1)=0,0,SUMIF(R115:R123,1,G115:G123)/COUNTIF(R115:R123,1))/100)</f>
        <v>0</v>
      </c>
      <c r="R115" s="190" t="e">
        <f>IF(AND(J115=0,C115&gt;=設定シート!E$101,C115&lt;=設定シート!G$101),1,0)</f>
        <v>#REF!</v>
      </c>
    </row>
    <row r="116" spans="1:18" ht="15" customHeight="1">
      <c r="B116" s="190">
        <v>2</v>
      </c>
      <c r="C116" s="190" t="e">
        <f>'報告書（事業主控）'!#REF!</f>
        <v>#REF!</v>
      </c>
      <c r="D116" s="190" t="e">
        <f>IF(E116&lt;&gt;"31 水力発電施設、ずい道等新設事業","",IF('報告書（事業主控）'!#REF!=11,1,IF('報告書（事業主控）'!#REF!=13,2,IF('報告書（事業主控）'!#REF!=15,3,IF('報告書（事業主控）'!#REF!=17,4,"")))))</f>
        <v>#REF!</v>
      </c>
      <c r="E116" s="190" t="e">
        <f>'報告書（事業主控）'!#REF!</f>
        <v>#REF!</v>
      </c>
      <c r="F116" s="190" t="e">
        <f>'報告書（事業主控）'!#REF!</f>
        <v>#REF!</v>
      </c>
      <c r="G116" s="190" t="e">
        <f>IF(OR(LEFT(E116,2)="31",LEFT(E116,2)="34",LEFT(E116,2)="36",LEFT(E116,2)="37"),VLOOKUP(E116,労務比率2,'報告書（事業主控）'!#REF!,FALSE),VLOOKUP(E116,労務比率,'報告書（事業主控）'!#REF!,FALSE))</f>
        <v>#REF!</v>
      </c>
      <c r="H116" s="190" t="e">
        <f>IF(OR(LEFT(E116,2)="31",LEFT(E116,2)="34",LEFT(E116,2)="36",LEFT(E116,2)="37"),VLOOKUP(E116,労務比率2,'報告書（事業主控）'!#REF!+1,FALSE),VLOOKUP(E116,労務比率,'報告書（事業主控）'!#REF!+1,FALSE))</f>
        <v>#REF!</v>
      </c>
      <c r="I116" s="190" t="e">
        <f>'報告書（事業主控）'!#REF!</f>
        <v>#REF!</v>
      </c>
      <c r="J116" s="190" t="e">
        <f>'報告書（事業主控）'!#REF!</f>
        <v>#REF!</v>
      </c>
      <c r="K116" s="190" t="e">
        <f>'報告書（事業主控）'!#REF!</f>
        <v>#REF!</v>
      </c>
      <c r="L116" s="190">
        <f t="shared" si="13"/>
        <v>0</v>
      </c>
      <c r="M116" s="190">
        <f t="shared" si="11"/>
        <v>0</v>
      </c>
      <c r="N116" s="190" t="e">
        <f t="shared" si="14"/>
        <v>#REF!</v>
      </c>
      <c r="O116" s="190" t="e">
        <f t="shared" si="12"/>
        <v>#REF!</v>
      </c>
      <c r="R116" s="190" t="e">
        <f>IF(AND(J116=0,C116&gt;=設定シート!E$101,C116&lt;=設定シート!G$101),1,0)</f>
        <v>#REF!</v>
      </c>
    </row>
    <row r="117" spans="1:18" ht="15" customHeight="1">
      <c r="B117" s="190">
        <v>3</v>
      </c>
      <c r="C117" s="190" t="e">
        <f>'報告書（事業主控）'!#REF!</f>
        <v>#REF!</v>
      </c>
      <c r="D117" s="190" t="e">
        <f>IF(E117&lt;&gt;"31 水力発電施設、ずい道等新設事業","",IF('報告書（事業主控）'!#REF!=11,1,IF('報告書（事業主控）'!#REF!=13,2,IF('報告書（事業主控）'!#REF!=15,3,IF('報告書（事業主控）'!#REF!=17,4,"")))))</f>
        <v>#REF!</v>
      </c>
      <c r="E117" s="190" t="e">
        <f>'報告書（事業主控）'!#REF!</f>
        <v>#REF!</v>
      </c>
      <c r="F117" s="190" t="e">
        <f>'報告書（事業主控）'!#REF!</f>
        <v>#REF!</v>
      </c>
      <c r="G117" s="190" t="e">
        <f>IF(OR(LEFT(E117,2)="31",LEFT(E117,2)="34",LEFT(E117,2)="36",LEFT(E117,2)="37"),VLOOKUP(E117,労務比率2,'報告書（事業主控）'!#REF!,FALSE),VLOOKUP(E117,労務比率,'報告書（事業主控）'!#REF!,FALSE))</f>
        <v>#REF!</v>
      </c>
      <c r="H117" s="190" t="e">
        <f>IF(OR(LEFT(E117,2)="31",LEFT(E117,2)="34",LEFT(E117,2)="36",LEFT(E117,2)="37"),VLOOKUP(E117,労務比率2,'報告書（事業主控）'!#REF!+1,FALSE),VLOOKUP(E117,労務比率,'報告書（事業主控）'!#REF!+1,FALSE))</f>
        <v>#REF!</v>
      </c>
      <c r="I117" s="190" t="e">
        <f>'報告書（事業主控）'!#REF!</f>
        <v>#REF!</v>
      </c>
      <c r="J117" s="190" t="e">
        <f>'報告書（事業主控）'!#REF!</f>
        <v>#REF!</v>
      </c>
      <c r="K117" s="190" t="e">
        <f>'報告書（事業主控）'!#REF!</f>
        <v>#REF!</v>
      </c>
      <c r="L117" s="190">
        <f t="shared" si="13"/>
        <v>0</v>
      </c>
      <c r="M117" s="190">
        <f t="shared" si="11"/>
        <v>0</v>
      </c>
      <c r="N117" s="190" t="e">
        <f t="shared" si="14"/>
        <v>#REF!</v>
      </c>
      <c r="O117" s="190" t="e">
        <f t="shared" si="12"/>
        <v>#REF!</v>
      </c>
      <c r="R117" s="190" t="e">
        <f>IF(AND(J117=0,C117&gt;=設定シート!E$101,C117&lt;=設定シート!G$101),1,0)</f>
        <v>#REF!</v>
      </c>
    </row>
    <row r="118" spans="1:18" ht="15" customHeight="1">
      <c r="B118" s="190">
        <v>4</v>
      </c>
      <c r="C118" s="190" t="e">
        <f>'報告書（事業主控）'!#REF!</f>
        <v>#REF!</v>
      </c>
      <c r="D118" s="190" t="e">
        <f>IF(E118&lt;&gt;"31 水力発電施設、ずい道等新設事業","",IF('報告書（事業主控）'!#REF!=11,1,IF('報告書（事業主控）'!#REF!=13,2,IF('報告書（事業主控）'!#REF!=15,3,IF('報告書（事業主控）'!#REF!=17,4,"")))))</f>
        <v>#REF!</v>
      </c>
      <c r="E118" s="190" t="e">
        <f>'報告書（事業主控）'!#REF!</f>
        <v>#REF!</v>
      </c>
      <c r="F118" s="190" t="e">
        <f>'報告書（事業主控）'!#REF!</f>
        <v>#REF!</v>
      </c>
      <c r="G118" s="190" t="e">
        <f>IF(OR(LEFT(E118,2)="31",LEFT(E118,2)="34",LEFT(E118,2)="36",LEFT(E118,2)="37"),VLOOKUP(E118,労務比率2,'報告書（事業主控）'!#REF!,FALSE),VLOOKUP(E118,労務比率,'報告書（事業主控）'!#REF!,FALSE))</f>
        <v>#REF!</v>
      </c>
      <c r="H118" s="190" t="e">
        <f>IF(OR(LEFT(E118,2)="31",LEFT(E118,2)="34",LEFT(E118,2)="36",LEFT(E118,2)="37"),VLOOKUP(E118,労務比率2,'報告書（事業主控）'!#REF!+1,FALSE),VLOOKUP(E118,労務比率,'報告書（事業主控）'!#REF!+1,FALSE))</f>
        <v>#REF!</v>
      </c>
      <c r="I118" s="190" t="e">
        <f>'報告書（事業主控）'!#REF!</f>
        <v>#REF!</v>
      </c>
      <c r="J118" s="190" t="e">
        <f>'報告書（事業主控）'!#REF!</f>
        <v>#REF!</v>
      </c>
      <c r="K118" s="190" t="e">
        <f>'報告書（事業主控）'!#REF!</f>
        <v>#REF!</v>
      </c>
      <c r="L118" s="190">
        <f t="shared" si="13"/>
        <v>0</v>
      </c>
      <c r="M118" s="190">
        <f t="shared" si="11"/>
        <v>0</v>
      </c>
      <c r="N118" s="190" t="e">
        <f t="shared" si="14"/>
        <v>#REF!</v>
      </c>
      <c r="O118" s="190" t="e">
        <f t="shared" si="12"/>
        <v>#REF!</v>
      </c>
      <c r="R118" s="190" t="e">
        <f>IF(AND(J118=0,C118&gt;=設定シート!E$101,C118&lt;=設定シート!G$101),1,0)</f>
        <v>#REF!</v>
      </c>
    </row>
    <row r="119" spans="1:18" ht="15" customHeight="1">
      <c r="B119" s="190">
        <v>5</v>
      </c>
      <c r="C119" s="190" t="e">
        <f>'報告書（事業主控）'!#REF!</f>
        <v>#REF!</v>
      </c>
      <c r="D119" s="190" t="e">
        <f>IF(E119&lt;&gt;"31 水力発電施設、ずい道等新設事業","",IF('報告書（事業主控）'!#REF!=11,1,IF('報告書（事業主控）'!#REF!=13,2,IF('報告書（事業主控）'!#REF!=15,3,IF('報告書（事業主控）'!#REF!=17,4,"")))))</f>
        <v>#REF!</v>
      </c>
      <c r="E119" s="190" t="e">
        <f>'報告書（事業主控）'!#REF!</f>
        <v>#REF!</v>
      </c>
      <c r="F119" s="190" t="e">
        <f>'報告書（事業主控）'!#REF!</f>
        <v>#REF!</v>
      </c>
      <c r="G119" s="190" t="e">
        <f>IF(OR(LEFT(E119,2)="31",LEFT(E119,2)="34",LEFT(E119,2)="36",LEFT(E119,2)="37"),VLOOKUP(E119,労務比率2,'報告書（事業主控）'!#REF!,FALSE),VLOOKUP(E119,労務比率,'報告書（事業主控）'!#REF!,FALSE))</f>
        <v>#REF!</v>
      </c>
      <c r="H119" s="190" t="e">
        <f>IF(OR(LEFT(E119,2)="31",LEFT(E119,2)="34",LEFT(E119,2)="36",LEFT(E119,2)="37"),VLOOKUP(E119,労務比率2,'報告書（事業主控）'!#REF!+1,FALSE),VLOOKUP(E119,労務比率,'報告書（事業主控）'!#REF!+1,FALSE))</f>
        <v>#REF!</v>
      </c>
      <c r="I119" s="190" t="e">
        <f>'報告書（事業主控）'!#REF!</f>
        <v>#REF!</v>
      </c>
      <c r="J119" s="190" t="e">
        <f>'報告書（事業主控）'!#REF!</f>
        <v>#REF!</v>
      </c>
      <c r="K119" s="190" t="e">
        <f>'報告書（事業主控）'!#REF!</f>
        <v>#REF!</v>
      </c>
      <c r="L119" s="190">
        <f t="shared" si="13"/>
        <v>0</v>
      </c>
      <c r="M119" s="190">
        <f t="shared" si="11"/>
        <v>0</v>
      </c>
      <c r="N119" s="190" t="e">
        <f t="shared" si="14"/>
        <v>#REF!</v>
      </c>
      <c r="O119" s="190" t="e">
        <f t="shared" si="12"/>
        <v>#REF!</v>
      </c>
      <c r="R119" s="190" t="e">
        <f>IF(AND(J119=0,C119&gt;=設定シート!E$101,C119&lt;=設定シート!G$101),1,0)</f>
        <v>#REF!</v>
      </c>
    </row>
    <row r="120" spans="1:18" ht="15" customHeight="1">
      <c r="B120" s="190">
        <v>6</v>
      </c>
      <c r="C120" s="190" t="e">
        <f>'報告書（事業主控）'!#REF!</f>
        <v>#REF!</v>
      </c>
      <c r="D120" s="190" t="e">
        <f>IF(E120&lt;&gt;"31 水力発電施設、ずい道等新設事業","",IF('報告書（事業主控）'!#REF!=11,1,IF('報告書（事業主控）'!#REF!=13,2,IF('報告書（事業主控）'!#REF!=15,3,IF('報告書（事業主控）'!#REF!=17,4,"")))))</f>
        <v>#REF!</v>
      </c>
      <c r="E120" s="190" t="e">
        <f>'報告書（事業主控）'!#REF!</f>
        <v>#REF!</v>
      </c>
      <c r="F120" s="190" t="e">
        <f>'報告書（事業主控）'!#REF!</f>
        <v>#REF!</v>
      </c>
      <c r="G120" s="190" t="e">
        <f>IF(OR(LEFT(E120,2)="31",LEFT(E120,2)="34",LEFT(E120,2)="36",LEFT(E120,2)="37"),VLOOKUP(E120,労務比率2,'報告書（事業主控）'!#REF!,FALSE),VLOOKUP(E120,労務比率,'報告書（事業主控）'!#REF!,FALSE))</f>
        <v>#REF!</v>
      </c>
      <c r="H120" s="190" t="e">
        <f>IF(OR(LEFT(E120,2)="31",LEFT(E120,2)="34",LEFT(E120,2)="36",LEFT(E120,2)="37"),VLOOKUP(E120,労務比率2,'報告書（事業主控）'!#REF!+1,FALSE),VLOOKUP(E120,労務比率,'報告書（事業主控）'!#REF!+1,FALSE))</f>
        <v>#REF!</v>
      </c>
      <c r="I120" s="190" t="e">
        <f>'報告書（事業主控）'!#REF!</f>
        <v>#REF!</v>
      </c>
      <c r="J120" s="190" t="e">
        <f>'報告書（事業主控）'!#REF!</f>
        <v>#REF!</v>
      </c>
      <c r="K120" s="190" t="e">
        <f>'報告書（事業主控）'!#REF!</f>
        <v>#REF!</v>
      </c>
      <c r="L120" s="190">
        <f t="shared" si="13"/>
        <v>0</v>
      </c>
      <c r="M120" s="190">
        <f t="shared" si="11"/>
        <v>0</v>
      </c>
      <c r="N120" s="190" t="e">
        <f t="shared" si="14"/>
        <v>#REF!</v>
      </c>
      <c r="O120" s="190" t="e">
        <f t="shared" si="12"/>
        <v>#REF!</v>
      </c>
      <c r="R120" s="190" t="e">
        <f>IF(AND(J120=0,C120&gt;=設定シート!E$101,C120&lt;=設定シート!G$101),1,0)</f>
        <v>#REF!</v>
      </c>
    </row>
    <row r="121" spans="1:18" ht="15" customHeight="1">
      <c r="B121" s="190">
        <v>7</v>
      </c>
      <c r="C121" s="190" t="e">
        <f>'報告書（事業主控）'!#REF!</f>
        <v>#REF!</v>
      </c>
      <c r="D121" s="190" t="e">
        <f>IF(E121&lt;&gt;"31 水力発電施設、ずい道等新設事業","",IF('報告書（事業主控）'!#REF!=11,1,IF('報告書（事業主控）'!#REF!=13,2,IF('報告書（事業主控）'!#REF!=15,3,IF('報告書（事業主控）'!#REF!=17,4,"")))))</f>
        <v>#REF!</v>
      </c>
      <c r="E121" s="190" t="e">
        <f>'報告書（事業主控）'!#REF!</f>
        <v>#REF!</v>
      </c>
      <c r="F121" s="190" t="e">
        <f>'報告書（事業主控）'!#REF!</f>
        <v>#REF!</v>
      </c>
      <c r="G121" s="190" t="e">
        <f>IF(OR(LEFT(E121,2)="31",LEFT(E121,2)="34",LEFT(E121,2)="36",LEFT(E121,2)="37"),VLOOKUP(E121,労務比率2,'報告書（事業主控）'!#REF!,FALSE),VLOOKUP(E121,労務比率,'報告書（事業主控）'!#REF!,FALSE))</f>
        <v>#REF!</v>
      </c>
      <c r="H121" s="190" t="e">
        <f>IF(OR(LEFT(E121,2)="31",LEFT(E121,2)="34",LEFT(E121,2)="36",LEFT(E121,2)="37"),VLOOKUP(E121,労務比率2,'報告書（事業主控）'!#REF!+1,FALSE),VLOOKUP(E121,労務比率,'報告書（事業主控）'!#REF!+1,FALSE))</f>
        <v>#REF!</v>
      </c>
      <c r="I121" s="190" t="e">
        <f>'報告書（事業主控）'!#REF!</f>
        <v>#REF!</v>
      </c>
      <c r="J121" s="190" t="e">
        <f>'報告書（事業主控）'!#REF!</f>
        <v>#REF!</v>
      </c>
      <c r="K121" s="190" t="e">
        <f>'報告書（事業主控）'!#REF!</f>
        <v>#REF!</v>
      </c>
      <c r="L121" s="190">
        <f t="shared" si="13"/>
        <v>0</v>
      </c>
      <c r="M121" s="190">
        <f t="shared" si="11"/>
        <v>0</v>
      </c>
      <c r="N121" s="190" t="e">
        <f t="shared" si="14"/>
        <v>#REF!</v>
      </c>
      <c r="O121" s="190" t="e">
        <f t="shared" si="12"/>
        <v>#REF!</v>
      </c>
      <c r="R121" s="190" t="e">
        <f>IF(AND(J121=0,C121&gt;=設定シート!E$101,C121&lt;=設定シート!G$101),1,0)</f>
        <v>#REF!</v>
      </c>
    </row>
    <row r="122" spans="1:18" ht="15" customHeight="1">
      <c r="B122" s="190">
        <v>8</v>
      </c>
      <c r="C122" s="190" t="e">
        <f>'報告書（事業主控）'!#REF!</f>
        <v>#REF!</v>
      </c>
      <c r="D122" s="190" t="e">
        <f>IF(E122&lt;&gt;"31 水力発電施設、ずい道等新設事業","",IF('報告書（事業主控）'!#REF!=11,1,IF('報告書（事業主控）'!#REF!=13,2,IF('報告書（事業主控）'!#REF!=15,3,IF('報告書（事業主控）'!#REF!=17,4,"")))))</f>
        <v>#REF!</v>
      </c>
      <c r="E122" s="190" t="e">
        <f>'報告書（事業主控）'!#REF!</f>
        <v>#REF!</v>
      </c>
      <c r="F122" s="190" t="e">
        <f>'報告書（事業主控）'!#REF!</f>
        <v>#REF!</v>
      </c>
      <c r="G122" s="190" t="e">
        <f>IF(OR(LEFT(E122,2)="31",LEFT(E122,2)="34",LEFT(E122,2)="36",LEFT(E122,2)="37"),VLOOKUP(E122,労務比率2,'報告書（事業主控）'!#REF!,FALSE),VLOOKUP(E122,労務比率,'報告書（事業主控）'!#REF!,FALSE))</f>
        <v>#REF!</v>
      </c>
      <c r="H122" s="190" t="e">
        <f>IF(OR(LEFT(E122,2)="31",LEFT(E122,2)="34",LEFT(E122,2)="36",LEFT(E122,2)="37"),VLOOKUP(E122,労務比率2,'報告書（事業主控）'!#REF!+1,FALSE),VLOOKUP(E122,労務比率,'報告書（事業主控）'!#REF!+1,FALSE))</f>
        <v>#REF!</v>
      </c>
      <c r="I122" s="190" t="e">
        <f>'報告書（事業主控）'!#REF!</f>
        <v>#REF!</v>
      </c>
      <c r="J122" s="190" t="e">
        <f>'報告書（事業主控）'!#REF!</f>
        <v>#REF!</v>
      </c>
      <c r="K122" s="190" t="e">
        <f>'報告書（事業主控）'!#REF!</f>
        <v>#REF!</v>
      </c>
      <c r="L122" s="190">
        <f t="shared" si="13"/>
        <v>0</v>
      </c>
      <c r="M122" s="190">
        <f t="shared" si="11"/>
        <v>0</v>
      </c>
      <c r="N122" s="190" t="e">
        <f t="shared" si="14"/>
        <v>#REF!</v>
      </c>
      <c r="O122" s="190" t="e">
        <f t="shared" si="12"/>
        <v>#REF!</v>
      </c>
      <c r="R122" s="190" t="e">
        <f>IF(AND(J122=0,C122&gt;=設定シート!E$101,C122&lt;=設定シート!G$101),1,0)</f>
        <v>#REF!</v>
      </c>
    </row>
    <row r="123" spans="1:18" ht="15" customHeight="1">
      <c r="B123" s="190">
        <v>9</v>
      </c>
      <c r="C123" s="190" t="e">
        <f>'報告書（事業主控）'!#REF!</f>
        <v>#REF!</v>
      </c>
      <c r="D123" s="190" t="e">
        <f>IF(E123&lt;&gt;"31 水力発電施設、ずい道等新設事業","",IF('報告書（事業主控）'!#REF!=11,1,IF('報告書（事業主控）'!#REF!=13,2,IF('報告書（事業主控）'!#REF!=15,3,IF('報告書（事業主控）'!#REF!=17,4,"")))))</f>
        <v>#REF!</v>
      </c>
      <c r="E123" s="190" t="e">
        <f>'報告書（事業主控）'!#REF!</f>
        <v>#REF!</v>
      </c>
      <c r="F123" s="190" t="e">
        <f>'報告書（事業主控）'!#REF!</f>
        <v>#REF!</v>
      </c>
      <c r="G123" s="190" t="e">
        <f>IF(OR(LEFT(E123,2)="31",LEFT(E123,2)="34",LEFT(E123,2)="36",LEFT(E123,2)="37"),VLOOKUP(E123,労務比率2,'報告書（事業主控）'!#REF!,FALSE),VLOOKUP(E123,労務比率,'報告書（事業主控）'!#REF!,FALSE))</f>
        <v>#REF!</v>
      </c>
      <c r="H123" s="190" t="e">
        <f>IF(OR(LEFT(E123,2)="31",LEFT(E123,2)="34",LEFT(E123,2)="36",LEFT(E123,2)="37"),VLOOKUP(E123,労務比率2,'報告書（事業主控）'!#REF!+1,FALSE),VLOOKUP(E123,労務比率,'報告書（事業主控）'!#REF!+1,FALSE))</f>
        <v>#REF!</v>
      </c>
      <c r="I123" s="190" t="e">
        <f>'報告書（事業主控）'!#REF!</f>
        <v>#REF!</v>
      </c>
      <c r="J123" s="190" t="e">
        <f>'報告書（事業主控）'!#REF!</f>
        <v>#REF!</v>
      </c>
      <c r="K123" s="190" t="e">
        <f>'報告書（事業主控）'!#REF!</f>
        <v>#REF!</v>
      </c>
      <c r="L123" s="190">
        <f t="shared" si="13"/>
        <v>0</v>
      </c>
      <c r="M123" s="190">
        <f t="shared" si="11"/>
        <v>0</v>
      </c>
      <c r="N123" s="190" t="e">
        <f t="shared" si="14"/>
        <v>#REF!</v>
      </c>
      <c r="O123" s="190" t="e">
        <f t="shared" si="12"/>
        <v>#REF!</v>
      </c>
      <c r="R123" s="190" t="e">
        <f>IF(AND(J123=0,C123&gt;=設定シート!E$101,C123&lt;=設定シート!G$101),1,0)</f>
        <v>#REF!</v>
      </c>
    </row>
    <row r="124" spans="1:18" ht="15" customHeight="1">
      <c r="A124" s="190">
        <v>8</v>
      </c>
      <c r="B124" s="190">
        <v>1</v>
      </c>
      <c r="C124" s="190" t="e">
        <f>'報告書（事業主控）'!#REF!</f>
        <v>#REF!</v>
      </c>
      <c r="D124" s="190" t="e">
        <f>IF(E124&lt;&gt;"31 水力発電施設、ずい道等新設事業","",IF('報告書（事業主控）'!#REF!=11,1,IF('報告書（事業主控）'!#REF!=13,2,IF('報告書（事業主控）'!#REF!=15,3,IF('報告書（事業主控）'!#REF!=17,4,"")))))</f>
        <v>#REF!</v>
      </c>
      <c r="E124" s="190" t="e">
        <f>'報告書（事業主控）'!#REF!</f>
        <v>#REF!</v>
      </c>
      <c r="F124" s="190" t="e">
        <f>'報告書（事業主控）'!#REF!</f>
        <v>#REF!</v>
      </c>
      <c r="G124" s="190" t="e">
        <f>IF(OR(LEFT(E124,2)="31",LEFT(E124,2)="34",LEFT(E124,2)="36",LEFT(E124,2)="37"),VLOOKUP(E124,労務比率2,'報告書（事業主控）'!#REF!,FALSE),VLOOKUP(E124,労務比率,'報告書（事業主控）'!#REF!,FALSE))</f>
        <v>#REF!</v>
      </c>
      <c r="H124" s="190" t="e">
        <f>IF(OR(LEFT(E124,2)="31",LEFT(E124,2)="34",LEFT(E124,2)="36",LEFT(E124,2)="37"),VLOOKUP(E124,労務比率2,'報告書（事業主控）'!#REF!+1,FALSE),VLOOKUP(E124,労務比率,'報告書（事業主控）'!#REF!+1,FALSE))</f>
        <v>#REF!</v>
      </c>
      <c r="I124" s="190" t="e">
        <f>'報告書（事業主控）'!#REF!</f>
        <v>#REF!</v>
      </c>
      <c r="J124" s="190" t="e">
        <f>'報告書（事業主控）'!#REF!</f>
        <v>#REF!</v>
      </c>
      <c r="K124" s="190" t="e">
        <f>'報告書（事業主控）'!#REF!</f>
        <v>#REF!</v>
      </c>
      <c r="L124" s="190">
        <f t="shared" si="13"/>
        <v>0</v>
      </c>
      <c r="M124" s="190">
        <f t="shared" si="11"/>
        <v>0</v>
      </c>
      <c r="N124" s="190" t="e">
        <f t="shared" si="14"/>
        <v>#REF!</v>
      </c>
      <c r="O124" s="190" t="e">
        <f t="shared" si="12"/>
        <v>#REF!</v>
      </c>
      <c r="P124" s="190">
        <f>INT(SUMIF(O124:O132,0,I124:I132)*105/108)</f>
        <v>0</v>
      </c>
      <c r="Q124" s="190">
        <f>INT(P124*IF(COUNTIF(R124:R132,1)=0,0,SUMIF(R124:R132,1,G124:G132)/COUNTIF(R124:R132,1))/100)</f>
        <v>0</v>
      </c>
      <c r="R124" s="190" t="e">
        <f>IF(AND(J124=0,C124&gt;=設定シート!E$101,C124&lt;=設定シート!G$101),1,0)</f>
        <v>#REF!</v>
      </c>
    </row>
    <row r="125" spans="1:18" ht="15" customHeight="1">
      <c r="B125" s="190">
        <v>2</v>
      </c>
      <c r="C125" s="190" t="e">
        <f>'報告書（事業主控）'!#REF!</f>
        <v>#REF!</v>
      </c>
      <c r="D125" s="190" t="e">
        <f>IF(E125&lt;&gt;"31 水力発電施設、ずい道等新設事業","",IF('報告書（事業主控）'!#REF!=11,1,IF('報告書（事業主控）'!#REF!=13,2,IF('報告書（事業主控）'!#REF!=15,3,IF('報告書（事業主控）'!#REF!=17,4,"")))))</f>
        <v>#REF!</v>
      </c>
      <c r="E125" s="190" t="e">
        <f>'報告書（事業主控）'!#REF!</f>
        <v>#REF!</v>
      </c>
      <c r="F125" s="190" t="e">
        <f>'報告書（事業主控）'!#REF!</f>
        <v>#REF!</v>
      </c>
      <c r="G125" s="190" t="e">
        <f>IF(OR(LEFT(E125,2)="31",LEFT(E125,2)="34",LEFT(E125,2)="36",LEFT(E125,2)="37"),VLOOKUP(E125,労務比率2,'報告書（事業主控）'!#REF!,FALSE),VLOOKUP(E125,労務比率,'報告書（事業主控）'!#REF!,FALSE))</f>
        <v>#REF!</v>
      </c>
      <c r="H125" s="190" t="e">
        <f>IF(OR(LEFT(E125,2)="31",LEFT(E125,2)="34",LEFT(E125,2)="36",LEFT(E125,2)="37"),VLOOKUP(E125,労務比率2,'報告書（事業主控）'!#REF!+1,FALSE),VLOOKUP(E125,労務比率,'報告書（事業主控）'!#REF!+1,FALSE))</f>
        <v>#REF!</v>
      </c>
      <c r="I125" s="190" t="e">
        <f>'報告書（事業主控）'!#REF!</f>
        <v>#REF!</v>
      </c>
      <c r="J125" s="190" t="e">
        <f>'報告書（事業主控）'!#REF!</f>
        <v>#REF!</v>
      </c>
      <c r="K125" s="190" t="e">
        <f>'報告書（事業主控）'!#REF!</f>
        <v>#REF!</v>
      </c>
      <c r="L125" s="190">
        <f t="shared" si="13"/>
        <v>0</v>
      </c>
      <c r="M125" s="190">
        <f t="shared" si="11"/>
        <v>0</v>
      </c>
      <c r="N125" s="190" t="e">
        <f t="shared" si="14"/>
        <v>#REF!</v>
      </c>
      <c r="O125" s="190" t="e">
        <f t="shared" si="12"/>
        <v>#REF!</v>
      </c>
      <c r="R125" s="190" t="e">
        <f>IF(AND(J125=0,C125&gt;=設定シート!E$101,C125&lt;=設定シート!G$101),1,0)</f>
        <v>#REF!</v>
      </c>
    </row>
    <row r="126" spans="1:18" ht="15" customHeight="1">
      <c r="B126" s="190">
        <v>3</v>
      </c>
      <c r="C126" s="190" t="e">
        <f>'報告書（事業主控）'!#REF!</f>
        <v>#REF!</v>
      </c>
      <c r="D126" s="190" t="e">
        <f>IF(E126&lt;&gt;"31 水力発電施設、ずい道等新設事業","",IF('報告書（事業主控）'!#REF!=11,1,IF('報告書（事業主控）'!#REF!=13,2,IF('報告書（事業主控）'!#REF!=15,3,IF('報告書（事業主控）'!#REF!=17,4,"")))))</f>
        <v>#REF!</v>
      </c>
      <c r="E126" s="190" t="e">
        <f>'報告書（事業主控）'!#REF!</f>
        <v>#REF!</v>
      </c>
      <c r="F126" s="190" t="e">
        <f>'報告書（事業主控）'!#REF!</f>
        <v>#REF!</v>
      </c>
      <c r="G126" s="190" t="e">
        <f>IF(OR(LEFT(E126,2)="31",LEFT(E126,2)="34",LEFT(E126,2)="36",LEFT(E126,2)="37"),VLOOKUP(E126,労務比率2,'報告書（事業主控）'!#REF!,FALSE),VLOOKUP(E126,労務比率,'報告書（事業主控）'!#REF!,FALSE))</f>
        <v>#REF!</v>
      </c>
      <c r="H126" s="190" t="e">
        <f>IF(OR(LEFT(E126,2)="31",LEFT(E126,2)="34",LEFT(E126,2)="36",LEFT(E126,2)="37"),VLOOKUP(E126,労務比率2,'報告書（事業主控）'!#REF!+1,FALSE),VLOOKUP(E126,労務比率,'報告書（事業主控）'!#REF!+1,FALSE))</f>
        <v>#REF!</v>
      </c>
      <c r="I126" s="190" t="e">
        <f>'報告書（事業主控）'!#REF!</f>
        <v>#REF!</v>
      </c>
      <c r="J126" s="190" t="e">
        <f>'報告書（事業主控）'!#REF!</f>
        <v>#REF!</v>
      </c>
      <c r="K126" s="190" t="e">
        <f>'報告書（事業主控）'!#REF!</f>
        <v>#REF!</v>
      </c>
      <c r="L126" s="190">
        <f t="shared" si="13"/>
        <v>0</v>
      </c>
      <c r="M126" s="190">
        <f t="shared" si="11"/>
        <v>0</v>
      </c>
      <c r="N126" s="190" t="e">
        <f t="shared" si="14"/>
        <v>#REF!</v>
      </c>
      <c r="O126" s="190" t="e">
        <f t="shared" si="12"/>
        <v>#REF!</v>
      </c>
      <c r="R126" s="190" t="e">
        <f>IF(AND(J126=0,C126&gt;=設定シート!E$101,C126&lt;=設定シート!G$101),1,0)</f>
        <v>#REF!</v>
      </c>
    </row>
    <row r="127" spans="1:18" ht="15" customHeight="1">
      <c r="B127" s="190">
        <v>4</v>
      </c>
      <c r="C127" s="190" t="e">
        <f>'報告書（事業主控）'!#REF!</f>
        <v>#REF!</v>
      </c>
      <c r="D127" s="190" t="e">
        <f>IF(E127&lt;&gt;"31 水力発電施設、ずい道等新設事業","",IF('報告書（事業主控）'!#REF!=11,1,IF('報告書（事業主控）'!#REF!=13,2,IF('報告書（事業主控）'!#REF!=15,3,IF('報告書（事業主控）'!#REF!=17,4,"")))))</f>
        <v>#REF!</v>
      </c>
      <c r="E127" s="190" t="e">
        <f>'報告書（事業主控）'!#REF!</f>
        <v>#REF!</v>
      </c>
      <c r="F127" s="190" t="e">
        <f>'報告書（事業主控）'!#REF!</f>
        <v>#REF!</v>
      </c>
      <c r="G127" s="190" t="e">
        <f>IF(OR(LEFT(E127,2)="31",LEFT(E127,2)="34",LEFT(E127,2)="36",LEFT(E127,2)="37"),VLOOKUP(E127,労務比率2,'報告書（事業主控）'!#REF!,FALSE),VLOOKUP(E127,労務比率,'報告書（事業主控）'!#REF!,FALSE))</f>
        <v>#REF!</v>
      </c>
      <c r="H127" s="190" t="e">
        <f>IF(OR(LEFT(E127,2)="31",LEFT(E127,2)="34",LEFT(E127,2)="36",LEFT(E127,2)="37"),VLOOKUP(E127,労務比率2,'報告書（事業主控）'!#REF!+1,FALSE),VLOOKUP(E127,労務比率,'報告書（事業主控）'!#REF!+1,FALSE))</f>
        <v>#REF!</v>
      </c>
      <c r="I127" s="190" t="e">
        <f>'報告書（事業主控）'!#REF!</f>
        <v>#REF!</v>
      </c>
      <c r="J127" s="190" t="e">
        <f>'報告書（事業主控）'!#REF!</f>
        <v>#REF!</v>
      </c>
      <c r="K127" s="190" t="e">
        <f>'報告書（事業主控）'!#REF!</f>
        <v>#REF!</v>
      </c>
      <c r="L127" s="190">
        <f t="shared" si="13"/>
        <v>0</v>
      </c>
      <c r="M127" s="190">
        <f t="shared" si="11"/>
        <v>0</v>
      </c>
      <c r="N127" s="190" t="e">
        <f t="shared" si="14"/>
        <v>#REF!</v>
      </c>
      <c r="O127" s="190" t="e">
        <f t="shared" si="12"/>
        <v>#REF!</v>
      </c>
      <c r="R127" s="190" t="e">
        <f>IF(AND(J127=0,C127&gt;=設定シート!E$101,C127&lt;=設定シート!G$101),1,0)</f>
        <v>#REF!</v>
      </c>
    </row>
    <row r="128" spans="1:18" ht="15" customHeight="1">
      <c r="B128" s="190">
        <v>5</v>
      </c>
      <c r="C128" s="190" t="e">
        <f>'報告書（事業主控）'!#REF!</f>
        <v>#REF!</v>
      </c>
      <c r="D128" s="190" t="e">
        <f>IF(E128&lt;&gt;"31 水力発電施設、ずい道等新設事業","",IF('報告書（事業主控）'!#REF!=11,1,IF('報告書（事業主控）'!#REF!=13,2,IF('報告書（事業主控）'!#REF!=15,3,IF('報告書（事業主控）'!#REF!=17,4,"")))))</f>
        <v>#REF!</v>
      </c>
      <c r="E128" s="190" t="e">
        <f>'報告書（事業主控）'!#REF!</f>
        <v>#REF!</v>
      </c>
      <c r="F128" s="190" t="e">
        <f>'報告書（事業主控）'!#REF!</f>
        <v>#REF!</v>
      </c>
      <c r="G128" s="190" t="e">
        <f>IF(OR(LEFT(E128,2)="31",LEFT(E128,2)="34",LEFT(E128,2)="36",LEFT(E128,2)="37"),VLOOKUP(E128,労務比率2,'報告書（事業主控）'!#REF!,FALSE),VLOOKUP(E128,労務比率,'報告書（事業主控）'!#REF!,FALSE))</f>
        <v>#REF!</v>
      </c>
      <c r="H128" s="190" t="e">
        <f>IF(OR(LEFT(E128,2)="31",LEFT(E128,2)="34",LEFT(E128,2)="36",LEFT(E128,2)="37"),VLOOKUP(E128,労務比率2,'報告書（事業主控）'!#REF!+1,FALSE),VLOOKUP(E128,労務比率,'報告書（事業主控）'!#REF!+1,FALSE))</f>
        <v>#REF!</v>
      </c>
      <c r="I128" s="190" t="e">
        <f>'報告書（事業主控）'!#REF!</f>
        <v>#REF!</v>
      </c>
      <c r="J128" s="190" t="e">
        <f>'報告書（事業主控）'!#REF!</f>
        <v>#REF!</v>
      </c>
      <c r="K128" s="190" t="e">
        <f>'報告書（事業主控）'!#REF!</f>
        <v>#REF!</v>
      </c>
      <c r="L128" s="190">
        <f t="shared" si="13"/>
        <v>0</v>
      </c>
      <c r="M128" s="190">
        <f t="shared" si="11"/>
        <v>0</v>
      </c>
      <c r="N128" s="190" t="e">
        <f t="shared" si="14"/>
        <v>#REF!</v>
      </c>
      <c r="O128" s="190" t="e">
        <f t="shared" si="12"/>
        <v>#REF!</v>
      </c>
      <c r="R128" s="190" t="e">
        <f>IF(AND(J128=0,C128&gt;=設定シート!E$101,C128&lt;=設定シート!G$101),1,0)</f>
        <v>#REF!</v>
      </c>
    </row>
    <row r="129" spans="1:18" ht="15" customHeight="1">
      <c r="B129" s="190">
        <v>6</v>
      </c>
      <c r="C129" s="190" t="e">
        <f>'報告書（事業主控）'!#REF!</f>
        <v>#REF!</v>
      </c>
      <c r="D129" s="190" t="e">
        <f>IF(E129&lt;&gt;"31 水力発電施設、ずい道等新設事業","",IF('報告書（事業主控）'!#REF!=11,1,IF('報告書（事業主控）'!#REF!=13,2,IF('報告書（事業主控）'!#REF!=15,3,IF('報告書（事業主控）'!#REF!=17,4,"")))))</f>
        <v>#REF!</v>
      </c>
      <c r="E129" s="190" t="e">
        <f>'報告書（事業主控）'!#REF!</f>
        <v>#REF!</v>
      </c>
      <c r="F129" s="190" t="e">
        <f>'報告書（事業主控）'!#REF!</f>
        <v>#REF!</v>
      </c>
      <c r="G129" s="190" t="e">
        <f>IF(OR(LEFT(E129,2)="31",LEFT(E129,2)="34",LEFT(E129,2)="36",LEFT(E129,2)="37"),VLOOKUP(E129,労務比率2,'報告書（事業主控）'!#REF!,FALSE),VLOOKUP(E129,労務比率,'報告書（事業主控）'!#REF!,FALSE))</f>
        <v>#REF!</v>
      </c>
      <c r="H129" s="190" t="e">
        <f>IF(OR(LEFT(E129,2)="31",LEFT(E129,2)="34",LEFT(E129,2)="36",LEFT(E129,2)="37"),VLOOKUP(E129,労務比率2,'報告書（事業主控）'!#REF!+1,FALSE),VLOOKUP(E129,労務比率,'報告書（事業主控）'!#REF!+1,FALSE))</f>
        <v>#REF!</v>
      </c>
      <c r="I129" s="190" t="e">
        <f>'報告書（事業主控）'!#REF!</f>
        <v>#REF!</v>
      </c>
      <c r="J129" s="190" t="e">
        <f>'報告書（事業主控）'!#REF!</f>
        <v>#REF!</v>
      </c>
      <c r="K129" s="190" t="e">
        <f>'報告書（事業主控）'!#REF!</f>
        <v>#REF!</v>
      </c>
      <c r="L129" s="190">
        <f t="shared" ref="L129:L192" si="15">IF(ISERROR(INT((ROUNDDOWN(I129*G129/100,0)+K129)/1000)),0,INT((ROUNDDOWN(I129*G129/100,0)+K129)/1000))</f>
        <v>0</v>
      </c>
      <c r="M129" s="190">
        <f t="shared" ref="M129:M192" si="16">IF(ISERROR(L129*H129),0,L129*H129)</f>
        <v>0</v>
      </c>
      <c r="N129" s="190" t="e">
        <f t="shared" si="14"/>
        <v>#REF!</v>
      </c>
      <c r="O129" s="190" t="e">
        <f t="shared" ref="O129:O192" si="17">IF(I129=N129,IF(ISERROR(ROUNDDOWN(I129*G129/100,0)+K129),0,ROUNDDOWN(I129*G129/100,0)+K129),0)</f>
        <v>#REF!</v>
      </c>
      <c r="R129" s="190" t="e">
        <f>IF(AND(J129=0,C129&gt;=設定シート!E$101,C129&lt;=設定シート!G$101),1,0)</f>
        <v>#REF!</v>
      </c>
    </row>
    <row r="130" spans="1:18" ht="15" customHeight="1">
      <c r="B130" s="190">
        <v>7</v>
      </c>
      <c r="C130" s="190" t="e">
        <f>'報告書（事業主控）'!#REF!</f>
        <v>#REF!</v>
      </c>
      <c r="D130" s="190" t="e">
        <f>IF(E130&lt;&gt;"31 水力発電施設、ずい道等新設事業","",IF('報告書（事業主控）'!#REF!=11,1,IF('報告書（事業主控）'!#REF!=13,2,IF('報告書（事業主控）'!#REF!=15,3,IF('報告書（事業主控）'!#REF!=17,4,"")))))</f>
        <v>#REF!</v>
      </c>
      <c r="E130" s="190" t="e">
        <f>'報告書（事業主控）'!#REF!</f>
        <v>#REF!</v>
      </c>
      <c r="F130" s="190" t="e">
        <f>'報告書（事業主控）'!#REF!</f>
        <v>#REF!</v>
      </c>
      <c r="G130" s="190" t="e">
        <f>IF(OR(LEFT(E130,2)="31",LEFT(E130,2)="34",LEFT(E130,2)="36",LEFT(E130,2)="37"),VLOOKUP(E130,労務比率2,'報告書（事業主控）'!#REF!,FALSE),VLOOKUP(E130,労務比率,'報告書（事業主控）'!#REF!,FALSE))</f>
        <v>#REF!</v>
      </c>
      <c r="H130" s="190" t="e">
        <f>IF(OR(LEFT(E130,2)="31",LEFT(E130,2)="34",LEFT(E130,2)="36",LEFT(E130,2)="37"),VLOOKUP(E130,労務比率2,'報告書（事業主控）'!#REF!+1,FALSE),VLOOKUP(E130,労務比率,'報告書（事業主控）'!#REF!+1,FALSE))</f>
        <v>#REF!</v>
      </c>
      <c r="I130" s="190" t="e">
        <f>'報告書（事業主控）'!#REF!</f>
        <v>#REF!</v>
      </c>
      <c r="J130" s="190" t="e">
        <f>'報告書（事業主控）'!#REF!</f>
        <v>#REF!</v>
      </c>
      <c r="K130" s="190" t="e">
        <f>'報告書（事業主控）'!#REF!</f>
        <v>#REF!</v>
      </c>
      <c r="L130" s="190">
        <f t="shared" si="15"/>
        <v>0</v>
      </c>
      <c r="M130" s="190">
        <f t="shared" si="16"/>
        <v>0</v>
      </c>
      <c r="N130" s="190" t="e">
        <f t="shared" ref="N130:N193" si="18">IF(R130=1,0,I130)</f>
        <v>#REF!</v>
      </c>
      <c r="O130" s="190" t="e">
        <f t="shared" si="17"/>
        <v>#REF!</v>
      </c>
      <c r="R130" s="190" t="e">
        <f>IF(AND(J130=0,C130&gt;=設定シート!E$101,C130&lt;=設定シート!G$101),1,0)</f>
        <v>#REF!</v>
      </c>
    </row>
    <row r="131" spans="1:18" ht="15" customHeight="1">
      <c r="B131" s="190">
        <v>8</v>
      </c>
      <c r="C131" s="190" t="e">
        <f>'報告書（事業主控）'!#REF!</f>
        <v>#REF!</v>
      </c>
      <c r="D131" s="190" t="e">
        <f>IF(E131&lt;&gt;"31 水力発電施設、ずい道等新設事業","",IF('報告書（事業主控）'!#REF!=11,1,IF('報告書（事業主控）'!#REF!=13,2,IF('報告書（事業主控）'!#REF!=15,3,IF('報告書（事業主控）'!#REF!=17,4,"")))))</f>
        <v>#REF!</v>
      </c>
      <c r="E131" s="190" t="e">
        <f>'報告書（事業主控）'!#REF!</f>
        <v>#REF!</v>
      </c>
      <c r="F131" s="190" t="e">
        <f>'報告書（事業主控）'!#REF!</f>
        <v>#REF!</v>
      </c>
      <c r="G131" s="190" t="e">
        <f>IF(OR(LEFT(E131,2)="31",LEFT(E131,2)="34",LEFT(E131,2)="36",LEFT(E131,2)="37"),VLOOKUP(E131,労務比率2,'報告書（事業主控）'!#REF!,FALSE),VLOOKUP(E131,労務比率,'報告書（事業主控）'!#REF!,FALSE))</f>
        <v>#REF!</v>
      </c>
      <c r="H131" s="190" t="e">
        <f>IF(OR(LEFT(E131,2)="31",LEFT(E131,2)="34",LEFT(E131,2)="36",LEFT(E131,2)="37"),VLOOKUP(E131,労務比率2,'報告書（事業主控）'!#REF!+1,FALSE),VLOOKUP(E131,労務比率,'報告書（事業主控）'!#REF!+1,FALSE))</f>
        <v>#REF!</v>
      </c>
      <c r="I131" s="190" t="e">
        <f>'報告書（事業主控）'!#REF!</f>
        <v>#REF!</v>
      </c>
      <c r="J131" s="190" t="e">
        <f>'報告書（事業主控）'!#REF!</f>
        <v>#REF!</v>
      </c>
      <c r="K131" s="190" t="e">
        <f>'報告書（事業主控）'!#REF!</f>
        <v>#REF!</v>
      </c>
      <c r="L131" s="190">
        <f t="shared" si="15"/>
        <v>0</v>
      </c>
      <c r="M131" s="190">
        <f t="shared" si="16"/>
        <v>0</v>
      </c>
      <c r="N131" s="190" t="e">
        <f t="shared" si="18"/>
        <v>#REF!</v>
      </c>
      <c r="O131" s="190" t="e">
        <f t="shared" si="17"/>
        <v>#REF!</v>
      </c>
      <c r="R131" s="190" t="e">
        <f>IF(AND(J131=0,C131&gt;=設定シート!E$101,C131&lt;=設定シート!G$101),1,0)</f>
        <v>#REF!</v>
      </c>
    </row>
    <row r="132" spans="1:18" ht="15" customHeight="1">
      <c r="B132" s="190">
        <v>9</v>
      </c>
      <c r="C132" s="190" t="e">
        <f>'報告書（事業主控）'!#REF!</f>
        <v>#REF!</v>
      </c>
      <c r="D132" s="190" t="e">
        <f>IF(E132&lt;&gt;"31 水力発電施設、ずい道等新設事業","",IF('報告書（事業主控）'!#REF!=11,1,IF('報告書（事業主控）'!#REF!=13,2,IF('報告書（事業主控）'!#REF!=15,3,IF('報告書（事業主控）'!#REF!=17,4,"")))))</f>
        <v>#REF!</v>
      </c>
      <c r="E132" s="190" t="e">
        <f>'報告書（事業主控）'!#REF!</f>
        <v>#REF!</v>
      </c>
      <c r="F132" s="190" t="e">
        <f>'報告書（事業主控）'!#REF!</f>
        <v>#REF!</v>
      </c>
      <c r="G132" s="190" t="e">
        <f>IF(OR(LEFT(E132,2)="31",LEFT(E132,2)="34",LEFT(E132,2)="36",LEFT(E132,2)="37"),VLOOKUP(E132,労務比率2,'報告書（事業主控）'!#REF!,FALSE),VLOOKUP(E132,労務比率,'報告書（事業主控）'!#REF!,FALSE))</f>
        <v>#REF!</v>
      </c>
      <c r="H132" s="190" t="e">
        <f>IF(OR(LEFT(E132,2)="31",LEFT(E132,2)="34",LEFT(E132,2)="36",LEFT(E132,2)="37"),VLOOKUP(E132,労務比率2,'報告書（事業主控）'!#REF!+1,FALSE),VLOOKUP(E132,労務比率,'報告書（事業主控）'!#REF!+1,FALSE))</f>
        <v>#REF!</v>
      </c>
      <c r="I132" s="190" t="e">
        <f>'報告書（事業主控）'!#REF!</f>
        <v>#REF!</v>
      </c>
      <c r="J132" s="190" t="e">
        <f>'報告書（事業主控）'!#REF!</f>
        <v>#REF!</v>
      </c>
      <c r="K132" s="190" t="e">
        <f>'報告書（事業主控）'!#REF!</f>
        <v>#REF!</v>
      </c>
      <c r="L132" s="190">
        <f t="shared" si="15"/>
        <v>0</v>
      </c>
      <c r="M132" s="190">
        <f t="shared" si="16"/>
        <v>0</v>
      </c>
      <c r="N132" s="190" t="e">
        <f t="shared" si="18"/>
        <v>#REF!</v>
      </c>
      <c r="O132" s="190" t="e">
        <f t="shared" si="17"/>
        <v>#REF!</v>
      </c>
      <c r="R132" s="190" t="e">
        <f>IF(AND(J132=0,C132&gt;=設定シート!E$101,C132&lt;=設定シート!G$101),1,0)</f>
        <v>#REF!</v>
      </c>
    </row>
    <row r="133" spans="1:18" ht="15" customHeight="1">
      <c r="A133" s="190">
        <v>9</v>
      </c>
      <c r="B133" s="190">
        <v>1</v>
      </c>
      <c r="C133" s="190" t="e">
        <f>'報告書（事業主控）'!#REF!</f>
        <v>#REF!</v>
      </c>
      <c r="D133" s="190" t="e">
        <f>IF(E133&lt;&gt;"31 水力発電施設、ずい道等新設事業","",IF('報告書（事業主控）'!#REF!=11,1,IF('報告書（事業主控）'!#REF!=13,2,IF('報告書（事業主控）'!#REF!=15,3,IF('報告書（事業主控）'!#REF!=17,4,"")))))</f>
        <v>#REF!</v>
      </c>
      <c r="E133" s="190" t="e">
        <f>'報告書（事業主控）'!#REF!</f>
        <v>#REF!</v>
      </c>
      <c r="F133" s="190" t="e">
        <f>'報告書（事業主控）'!#REF!</f>
        <v>#REF!</v>
      </c>
      <c r="G133" s="190" t="e">
        <f>IF(OR(LEFT(E133,2)="31",LEFT(E133,2)="34",LEFT(E133,2)="36",LEFT(E133,2)="37"),VLOOKUP(E133,労務比率2,'報告書（事業主控）'!#REF!,FALSE),VLOOKUP(E133,労務比率,'報告書（事業主控）'!#REF!,FALSE))</f>
        <v>#REF!</v>
      </c>
      <c r="H133" s="190" t="e">
        <f>IF(OR(LEFT(E133,2)="31",LEFT(E133,2)="34",LEFT(E133,2)="36",LEFT(E133,2)="37"),VLOOKUP(E133,労務比率2,'報告書（事業主控）'!#REF!+1,FALSE),VLOOKUP(E133,労務比率,'報告書（事業主控）'!#REF!+1,FALSE))</f>
        <v>#REF!</v>
      </c>
      <c r="I133" s="190" t="e">
        <f>'報告書（事業主控）'!#REF!</f>
        <v>#REF!</v>
      </c>
      <c r="J133" s="190" t="e">
        <f>'報告書（事業主控）'!#REF!</f>
        <v>#REF!</v>
      </c>
      <c r="K133" s="190" t="e">
        <f>'報告書（事業主控）'!#REF!</f>
        <v>#REF!</v>
      </c>
      <c r="L133" s="190">
        <f t="shared" si="15"/>
        <v>0</v>
      </c>
      <c r="M133" s="190">
        <f t="shared" si="16"/>
        <v>0</v>
      </c>
      <c r="N133" s="190" t="e">
        <f t="shared" si="18"/>
        <v>#REF!</v>
      </c>
      <c r="O133" s="190" t="e">
        <f t="shared" si="17"/>
        <v>#REF!</v>
      </c>
      <c r="P133" s="190">
        <f>INT(SUMIF(O133:O141,0,I133:I141)*105/108)</f>
        <v>0</v>
      </c>
      <c r="Q133" s="190">
        <f>INT(P133*IF(COUNTIF(R133:R141,1)=0,0,SUMIF(R133:R141,1,G133:G141)/COUNTIF(R133:R141,1))/100)</f>
        <v>0</v>
      </c>
      <c r="R133" s="190" t="e">
        <f>IF(AND(J133=0,C133&gt;=設定シート!E$101,C133&lt;=設定シート!G$101),1,0)</f>
        <v>#REF!</v>
      </c>
    </row>
    <row r="134" spans="1:18" ht="15" customHeight="1">
      <c r="B134" s="190">
        <v>2</v>
      </c>
      <c r="C134" s="190" t="e">
        <f>'報告書（事業主控）'!#REF!</f>
        <v>#REF!</v>
      </c>
      <c r="D134" s="190" t="e">
        <f>IF(E134&lt;&gt;"31 水力発電施設、ずい道等新設事業","",IF('報告書（事業主控）'!#REF!=11,1,IF('報告書（事業主控）'!#REF!=13,2,IF('報告書（事業主控）'!#REF!=15,3,IF('報告書（事業主控）'!#REF!=17,4,"")))))</f>
        <v>#REF!</v>
      </c>
      <c r="E134" s="190" t="e">
        <f>'報告書（事業主控）'!#REF!</f>
        <v>#REF!</v>
      </c>
      <c r="F134" s="190" t="e">
        <f>'報告書（事業主控）'!#REF!</f>
        <v>#REF!</v>
      </c>
      <c r="G134" s="190" t="e">
        <f>IF(OR(LEFT(E134,2)="31",LEFT(E134,2)="34",LEFT(E134,2)="36",LEFT(E134,2)="37"),VLOOKUP(E134,労務比率2,'報告書（事業主控）'!#REF!,FALSE),VLOOKUP(E134,労務比率,'報告書（事業主控）'!#REF!,FALSE))</f>
        <v>#REF!</v>
      </c>
      <c r="H134" s="190" t="e">
        <f>IF(OR(LEFT(E134,2)="31",LEFT(E134,2)="34",LEFT(E134,2)="36",LEFT(E134,2)="37"),VLOOKUP(E134,労務比率2,'報告書（事業主控）'!#REF!+1,FALSE),VLOOKUP(E134,労務比率,'報告書（事業主控）'!#REF!+1,FALSE))</f>
        <v>#REF!</v>
      </c>
      <c r="I134" s="190" t="e">
        <f>'報告書（事業主控）'!#REF!</f>
        <v>#REF!</v>
      </c>
      <c r="J134" s="190" t="e">
        <f>'報告書（事業主控）'!#REF!</f>
        <v>#REF!</v>
      </c>
      <c r="K134" s="190" t="e">
        <f>'報告書（事業主控）'!#REF!</f>
        <v>#REF!</v>
      </c>
      <c r="L134" s="190">
        <f t="shared" si="15"/>
        <v>0</v>
      </c>
      <c r="M134" s="190">
        <f t="shared" si="16"/>
        <v>0</v>
      </c>
      <c r="N134" s="190" t="e">
        <f t="shared" si="18"/>
        <v>#REF!</v>
      </c>
      <c r="O134" s="190" t="e">
        <f t="shared" si="17"/>
        <v>#REF!</v>
      </c>
      <c r="R134" s="190" t="e">
        <f>IF(AND(J134=0,C134&gt;=設定シート!E$101,C134&lt;=設定シート!G$101),1,0)</f>
        <v>#REF!</v>
      </c>
    </row>
    <row r="135" spans="1:18" ht="15" customHeight="1">
      <c r="B135" s="190">
        <v>3</v>
      </c>
      <c r="C135" s="190" t="e">
        <f>'報告書（事業主控）'!#REF!</f>
        <v>#REF!</v>
      </c>
      <c r="D135" s="190" t="e">
        <f>IF(E135&lt;&gt;"31 水力発電施設、ずい道等新設事業","",IF('報告書（事業主控）'!#REF!=11,1,IF('報告書（事業主控）'!#REF!=13,2,IF('報告書（事業主控）'!#REF!=15,3,IF('報告書（事業主控）'!#REF!=17,4,"")))))</f>
        <v>#REF!</v>
      </c>
      <c r="E135" s="190" t="e">
        <f>'報告書（事業主控）'!#REF!</f>
        <v>#REF!</v>
      </c>
      <c r="F135" s="190" t="e">
        <f>'報告書（事業主控）'!#REF!</f>
        <v>#REF!</v>
      </c>
      <c r="G135" s="190" t="e">
        <f>IF(OR(LEFT(E135,2)="31",LEFT(E135,2)="34",LEFT(E135,2)="36",LEFT(E135,2)="37"),VLOOKUP(E135,労務比率2,'報告書（事業主控）'!#REF!,FALSE),VLOOKUP(E135,労務比率,'報告書（事業主控）'!#REF!,FALSE))</f>
        <v>#REF!</v>
      </c>
      <c r="H135" s="190" t="e">
        <f>IF(OR(LEFT(E135,2)="31",LEFT(E135,2)="34",LEFT(E135,2)="36",LEFT(E135,2)="37"),VLOOKUP(E135,労務比率2,'報告書（事業主控）'!#REF!+1,FALSE),VLOOKUP(E135,労務比率,'報告書（事業主控）'!#REF!+1,FALSE))</f>
        <v>#REF!</v>
      </c>
      <c r="I135" s="190" t="e">
        <f>'報告書（事業主控）'!#REF!</f>
        <v>#REF!</v>
      </c>
      <c r="J135" s="190" t="e">
        <f>'報告書（事業主控）'!#REF!</f>
        <v>#REF!</v>
      </c>
      <c r="K135" s="190" t="e">
        <f>'報告書（事業主控）'!#REF!</f>
        <v>#REF!</v>
      </c>
      <c r="L135" s="190">
        <f t="shared" si="15"/>
        <v>0</v>
      </c>
      <c r="M135" s="190">
        <f t="shared" si="16"/>
        <v>0</v>
      </c>
      <c r="N135" s="190" t="e">
        <f t="shared" si="18"/>
        <v>#REF!</v>
      </c>
      <c r="O135" s="190" t="e">
        <f t="shared" si="17"/>
        <v>#REF!</v>
      </c>
      <c r="R135" s="190" t="e">
        <f>IF(AND(J135=0,C135&gt;=設定シート!E$101,C135&lt;=設定シート!G$101),1,0)</f>
        <v>#REF!</v>
      </c>
    </row>
    <row r="136" spans="1:18" ht="15" customHeight="1">
      <c r="B136" s="190">
        <v>4</v>
      </c>
      <c r="C136" s="190" t="e">
        <f>'報告書（事業主控）'!#REF!</f>
        <v>#REF!</v>
      </c>
      <c r="D136" s="190" t="e">
        <f>IF(E136&lt;&gt;"31 水力発電施設、ずい道等新設事業","",IF('報告書（事業主控）'!#REF!=11,1,IF('報告書（事業主控）'!#REF!=13,2,IF('報告書（事業主控）'!#REF!=15,3,IF('報告書（事業主控）'!#REF!=17,4,"")))))</f>
        <v>#REF!</v>
      </c>
      <c r="E136" s="190" t="e">
        <f>'報告書（事業主控）'!#REF!</f>
        <v>#REF!</v>
      </c>
      <c r="F136" s="190" t="e">
        <f>'報告書（事業主控）'!#REF!</f>
        <v>#REF!</v>
      </c>
      <c r="G136" s="190" t="e">
        <f>IF(OR(LEFT(E136,2)="31",LEFT(E136,2)="34",LEFT(E136,2)="36",LEFT(E136,2)="37"),VLOOKUP(E136,労務比率2,'報告書（事業主控）'!#REF!,FALSE),VLOOKUP(E136,労務比率,'報告書（事業主控）'!#REF!,FALSE))</f>
        <v>#REF!</v>
      </c>
      <c r="H136" s="190" t="e">
        <f>IF(OR(LEFT(E136,2)="31",LEFT(E136,2)="34",LEFT(E136,2)="36",LEFT(E136,2)="37"),VLOOKUP(E136,労務比率2,'報告書（事業主控）'!#REF!+1,FALSE),VLOOKUP(E136,労務比率,'報告書（事業主控）'!#REF!+1,FALSE))</f>
        <v>#REF!</v>
      </c>
      <c r="I136" s="190" t="e">
        <f>'報告書（事業主控）'!#REF!</f>
        <v>#REF!</v>
      </c>
      <c r="J136" s="190" t="e">
        <f>'報告書（事業主控）'!#REF!</f>
        <v>#REF!</v>
      </c>
      <c r="K136" s="190" t="e">
        <f>'報告書（事業主控）'!#REF!</f>
        <v>#REF!</v>
      </c>
      <c r="L136" s="190">
        <f t="shared" si="15"/>
        <v>0</v>
      </c>
      <c r="M136" s="190">
        <f t="shared" si="16"/>
        <v>0</v>
      </c>
      <c r="N136" s="190" t="e">
        <f t="shared" si="18"/>
        <v>#REF!</v>
      </c>
      <c r="O136" s="190" t="e">
        <f t="shared" si="17"/>
        <v>#REF!</v>
      </c>
      <c r="R136" s="190" t="e">
        <f>IF(AND(J136=0,C136&gt;=設定シート!E$101,C136&lt;=設定シート!G$101),1,0)</f>
        <v>#REF!</v>
      </c>
    </row>
    <row r="137" spans="1:18" ht="15" customHeight="1">
      <c r="B137" s="190">
        <v>5</v>
      </c>
      <c r="C137" s="190" t="e">
        <f>'報告書（事業主控）'!#REF!</f>
        <v>#REF!</v>
      </c>
      <c r="D137" s="190" t="e">
        <f>IF(E137&lt;&gt;"31 水力発電施設、ずい道等新設事業","",IF('報告書（事業主控）'!#REF!=11,1,IF('報告書（事業主控）'!#REF!=13,2,IF('報告書（事業主控）'!#REF!=15,3,IF('報告書（事業主控）'!#REF!=17,4,"")))))</f>
        <v>#REF!</v>
      </c>
      <c r="E137" s="190" t="e">
        <f>'報告書（事業主控）'!#REF!</f>
        <v>#REF!</v>
      </c>
      <c r="F137" s="190" t="e">
        <f>'報告書（事業主控）'!#REF!</f>
        <v>#REF!</v>
      </c>
      <c r="G137" s="190" t="e">
        <f>IF(OR(LEFT(E137,2)="31",LEFT(E137,2)="34",LEFT(E137,2)="36",LEFT(E137,2)="37"),VLOOKUP(E137,労務比率2,'報告書（事業主控）'!#REF!,FALSE),VLOOKUP(E137,労務比率,'報告書（事業主控）'!#REF!,FALSE))</f>
        <v>#REF!</v>
      </c>
      <c r="H137" s="190" t="e">
        <f>IF(OR(LEFT(E137,2)="31",LEFT(E137,2)="34",LEFT(E137,2)="36",LEFT(E137,2)="37"),VLOOKUP(E137,労務比率2,'報告書（事業主控）'!#REF!+1,FALSE),VLOOKUP(E137,労務比率,'報告書（事業主控）'!#REF!+1,FALSE))</f>
        <v>#REF!</v>
      </c>
      <c r="I137" s="190" t="e">
        <f>'報告書（事業主控）'!#REF!</f>
        <v>#REF!</v>
      </c>
      <c r="J137" s="190" t="e">
        <f>'報告書（事業主控）'!#REF!</f>
        <v>#REF!</v>
      </c>
      <c r="K137" s="190" t="e">
        <f>'報告書（事業主控）'!#REF!</f>
        <v>#REF!</v>
      </c>
      <c r="L137" s="190">
        <f t="shared" si="15"/>
        <v>0</v>
      </c>
      <c r="M137" s="190">
        <f t="shared" si="16"/>
        <v>0</v>
      </c>
      <c r="N137" s="190" t="e">
        <f t="shared" si="18"/>
        <v>#REF!</v>
      </c>
      <c r="O137" s="190" t="e">
        <f t="shared" si="17"/>
        <v>#REF!</v>
      </c>
      <c r="R137" s="190" t="e">
        <f>IF(AND(J137=0,C137&gt;=設定シート!E$101,C137&lt;=設定シート!G$101),1,0)</f>
        <v>#REF!</v>
      </c>
    </row>
    <row r="138" spans="1:18" ht="15" customHeight="1">
      <c r="B138" s="190">
        <v>6</v>
      </c>
      <c r="C138" s="190" t="e">
        <f>'報告書（事業主控）'!#REF!</f>
        <v>#REF!</v>
      </c>
      <c r="D138" s="190" t="e">
        <f>IF(E138&lt;&gt;"31 水力発電施設、ずい道等新設事業","",IF('報告書（事業主控）'!#REF!=11,1,IF('報告書（事業主控）'!#REF!=13,2,IF('報告書（事業主控）'!#REF!=15,3,IF('報告書（事業主控）'!#REF!=17,4,"")))))</f>
        <v>#REF!</v>
      </c>
      <c r="E138" s="190" t="e">
        <f>'報告書（事業主控）'!#REF!</f>
        <v>#REF!</v>
      </c>
      <c r="F138" s="190" t="e">
        <f>'報告書（事業主控）'!#REF!</f>
        <v>#REF!</v>
      </c>
      <c r="G138" s="190" t="e">
        <f>IF(OR(LEFT(E138,2)="31",LEFT(E138,2)="34",LEFT(E138,2)="36",LEFT(E138,2)="37"),VLOOKUP(E138,労務比率2,'報告書（事業主控）'!#REF!,FALSE),VLOOKUP(E138,労務比率,'報告書（事業主控）'!#REF!,FALSE))</f>
        <v>#REF!</v>
      </c>
      <c r="H138" s="190" t="e">
        <f>IF(OR(LEFT(E138,2)="31",LEFT(E138,2)="34",LEFT(E138,2)="36",LEFT(E138,2)="37"),VLOOKUP(E138,労務比率2,'報告書（事業主控）'!#REF!+1,FALSE),VLOOKUP(E138,労務比率,'報告書（事業主控）'!#REF!+1,FALSE))</f>
        <v>#REF!</v>
      </c>
      <c r="I138" s="190" t="e">
        <f>'報告書（事業主控）'!#REF!</f>
        <v>#REF!</v>
      </c>
      <c r="J138" s="190" t="e">
        <f>'報告書（事業主控）'!#REF!</f>
        <v>#REF!</v>
      </c>
      <c r="K138" s="190" t="e">
        <f>'報告書（事業主控）'!#REF!</f>
        <v>#REF!</v>
      </c>
      <c r="L138" s="190">
        <f t="shared" si="15"/>
        <v>0</v>
      </c>
      <c r="M138" s="190">
        <f t="shared" si="16"/>
        <v>0</v>
      </c>
      <c r="N138" s="190" t="e">
        <f t="shared" si="18"/>
        <v>#REF!</v>
      </c>
      <c r="O138" s="190" t="e">
        <f t="shared" si="17"/>
        <v>#REF!</v>
      </c>
      <c r="R138" s="190" t="e">
        <f>IF(AND(J138=0,C138&gt;=設定シート!E$101,C138&lt;=設定シート!G$101),1,0)</f>
        <v>#REF!</v>
      </c>
    </row>
    <row r="139" spans="1:18" ht="15" customHeight="1">
      <c r="B139" s="190">
        <v>7</v>
      </c>
      <c r="C139" s="190" t="e">
        <f>'報告書（事業主控）'!#REF!</f>
        <v>#REF!</v>
      </c>
      <c r="D139" s="190" t="e">
        <f>IF(E139&lt;&gt;"31 水力発電施設、ずい道等新設事業","",IF('報告書（事業主控）'!#REF!=11,1,IF('報告書（事業主控）'!#REF!=13,2,IF('報告書（事業主控）'!#REF!=15,3,IF('報告書（事業主控）'!#REF!=17,4,"")))))</f>
        <v>#REF!</v>
      </c>
      <c r="E139" s="190" t="e">
        <f>'報告書（事業主控）'!#REF!</f>
        <v>#REF!</v>
      </c>
      <c r="F139" s="190" t="e">
        <f>'報告書（事業主控）'!#REF!</f>
        <v>#REF!</v>
      </c>
      <c r="G139" s="190" t="e">
        <f>IF(OR(LEFT(E139,2)="31",LEFT(E139,2)="34",LEFT(E139,2)="36",LEFT(E139,2)="37"),VLOOKUP(E139,労務比率2,'報告書（事業主控）'!#REF!,FALSE),VLOOKUP(E139,労務比率,'報告書（事業主控）'!#REF!,FALSE))</f>
        <v>#REF!</v>
      </c>
      <c r="H139" s="190" t="e">
        <f>IF(OR(LEFT(E139,2)="31",LEFT(E139,2)="34",LEFT(E139,2)="36",LEFT(E139,2)="37"),VLOOKUP(E139,労務比率2,'報告書（事業主控）'!#REF!+1,FALSE),VLOOKUP(E139,労務比率,'報告書（事業主控）'!#REF!+1,FALSE))</f>
        <v>#REF!</v>
      </c>
      <c r="I139" s="190" t="e">
        <f>'報告書（事業主控）'!#REF!</f>
        <v>#REF!</v>
      </c>
      <c r="J139" s="190" t="e">
        <f>'報告書（事業主控）'!#REF!</f>
        <v>#REF!</v>
      </c>
      <c r="K139" s="190" t="e">
        <f>'報告書（事業主控）'!#REF!</f>
        <v>#REF!</v>
      </c>
      <c r="L139" s="190">
        <f t="shared" si="15"/>
        <v>0</v>
      </c>
      <c r="M139" s="190">
        <f t="shared" si="16"/>
        <v>0</v>
      </c>
      <c r="N139" s="190" t="e">
        <f t="shared" si="18"/>
        <v>#REF!</v>
      </c>
      <c r="O139" s="190" t="e">
        <f t="shared" si="17"/>
        <v>#REF!</v>
      </c>
      <c r="R139" s="190" t="e">
        <f>IF(AND(J139=0,C139&gt;=設定シート!E$101,C139&lt;=設定シート!G$101),1,0)</f>
        <v>#REF!</v>
      </c>
    </row>
    <row r="140" spans="1:18" ht="15" customHeight="1">
      <c r="B140" s="190">
        <v>8</v>
      </c>
      <c r="C140" s="190" t="e">
        <f>'報告書（事業主控）'!#REF!</f>
        <v>#REF!</v>
      </c>
      <c r="D140" s="190" t="e">
        <f>IF(E140&lt;&gt;"31 水力発電施設、ずい道等新設事業","",IF('報告書（事業主控）'!#REF!=11,1,IF('報告書（事業主控）'!#REF!=13,2,IF('報告書（事業主控）'!#REF!=15,3,IF('報告書（事業主控）'!#REF!=17,4,"")))))</f>
        <v>#REF!</v>
      </c>
      <c r="E140" s="190" t="e">
        <f>'報告書（事業主控）'!#REF!</f>
        <v>#REF!</v>
      </c>
      <c r="F140" s="190" t="e">
        <f>'報告書（事業主控）'!#REF!</f>
        <v>#REF!</v>
      </c>
      <c r="G140" s="190" t="e">
        <f>IF(OR(LEFT(E140,2)="31",LEFT(E140,2)="34",LEFT(E140,2)="36",LEFT(E140,2)="37"),VLOOKUP(E140,労務比率2,'報告書（事業主控）'!#REF!,FALSE),VLOOKUP(E140,労務比率,'報告書（事業主控）'!#REF!,FALSE))</f>
        <v>#REF!</v>
      </c>
      <c r="H140" s="190" t="e">
        <f>IF(OR(LEFT(E140,2)="31",LEFT(E140,2)="34",LEFT(E140,2)="36",LEFT(E140,2)="37"),VLOOKUP(E140,労務比率2,'報告書（事業主控）'!#REF!+1,FALSE),VLOOKUP(E140,労務比率,'報告書（事業主控）'!#REF!+1,FALSE))</f>
        <v>#REF!</v>
      </c>
      <c r="I140" s="190" t="e">
        <f>'報告書（事業主控）'!#REF!</f>
        <v>#REF!</v>
      </c>
      <c r="J140" s="190" t="e">
        <f>'報告書（事業主控）'!#REF!</f>
        <v>#REF!</v>
      </c>
      <c r="K140" s="190" t="e">
        <f>'報告書（事業主控）'!#REF!</f>
        <v>#REF!</v>
      </c>
      <c r="L140" s="190">
        <f t="shared" si="15"/>
        <v>0</v>
      </c>
      <c r="M140" s="190">
        <f t="shared" si="16"/>
        <v>0</v>
      </c>
      <c r="N140" s="190" t="e">
        <f t="shared" si="18"/>
        <v>#REF!</v>
      </c>
      <c r="O140" s="190" t="e">
        <f t="shared" si="17"/>
        <v>#REF!</v>
      </c>
      <c r="R140" s="190" t="e">
        <f>IF(AND(J140=0,C140&gt;=設定シート!E$101,C140&lt;=設定シート!G$101),1,0)</f>
        <v>#REF!</v>
      </c>
    </row>
    <row r="141" spans="1:18" ht="15" customHeight="1">
      <c r="B141" s="190">
        <v>9</v>
      </c>
      <c r="C141" s="190" t="e">
        <f>'報告書（事業主控）'!#REF!</f>
        <v>#REF!</v>
      </c>
      <c r="D141" s="190" t="e">
        <f>IF(E141&lt;&gt;"31 水力発電施設、ずい道等新設事業","",IF('報告書（事業主控）'!#REF!=11,1,IF('報告書（事業主控）'!#REF!=13,2,IF('報告書（事業主控）'!#REF!=15,3,IF('報告書（事業主控）'!#REF!=17,4,"")))))</f>
        <v>#REF!</v>
      </c>
      <c r="E141" s="190" t="e">
        <f>'報告書（事業主控）'!#REF!</f>
        <v>#REF!</v>
      </c>
      <c r="F141" s="190" t="e">
        <f>'報告書（事業主控）'!#REF!</f>
        <v>#REF!</v>
      </c>
      <c r="G141" s="190" t="e">
        <f>IF(OR(LEFT(E141,2)="31",LEFT(E141,2)="34",LEFT(E141,2)="36",LEFT(E141,2)="37"),VLOOKUP(E141,労務比率2,'報告書（事業主控）'!#REF!,FALSE),VLOOKUP(E141,労務比率,'報告書（事業主控）'!#REF!,FALSE))</f>
        <v>#REF!</v>
      </c>
      <c r="H141" s="190" t="e">
        <f>IF(OR(LEFT(E141,2)="31",LEFT(E141,2)="34",LEFT(E141,2)="36",LEFT(E141,2)="37"),VLOOKUP(E141,労務比率2,'報告書（事業主控）'!#REF!+1,FALSE),VLOOKUP(E141,労務比率,'報告書（事業主控）'!#REF!+1,FALSE))</f>
        <v>#REF!</v>
      </c>
      <c r="I141" s="190" t="e">
        <f>'報告書（事業主控）'!#REF!</f>
        <v>#REF!</v>
      </c>
      <c r="J141" s="190" t="e">
        <f>'報告書（事業主控）'!#REF!</f>
        <v>#REF!</v>
      </c>
      <c r="K141" s="190" t="e">
        <f>'報告書（事業主控）'!#REF!</f>
        <v>#REF!</v>
      </c>
      <c r="L141" s="190">
        <f t="shared" si="15"/>
        <v>0</v>
      </c>
      <c r="M141" s="190">
        <f t="shared" si="16"/>
        <v>0</v>
      </c>
      <c r="N141" s="190" t="e">
        <f t="shared" si="18"/>
        <v>#REF!</v>
      </c>
      <c r="O141" s="190" t="e">
        <f t="shared" si="17"/>
        <v>#REF!</v>
      </c>
      <c r="R141" s="190" t="e">
        <f>IF(AND(J141=0,C141&gt;=設定シート!E$101,C141&lt;=設定シート!G$101),1,0)</f>
        <v>#REF!</v>
      </c>
    </row>
    <row r="142" spans="1:18" ht="15" customHeight="1">
      <c r="A142" s="190">
        <v>10</v>
      </c>
      <c r="B142" s="190">
        <v>1</v>
      </c>
      <c r="C142" s="190" t="e">
        <f>'報告書（事業主控）'!#REF!</f>
        <v>#REF!</v>
      </c>
      <c r="D142" s="190" t="e">
        <f>IF(E142&lt;&gt;"31 水力発電施設、ずい道等新設事業","",IF('報告書（事業主控）'!#REF!=11,1,IF('報告書（事業主控）'!#REF!=13,2,IF('報告書（事業主控）'!#REF!=15,3,IF('報告書（事業主控）'!#REF!=17,4,"")))))</f>
        <v>#REF!</v>
      </c>
      <c r="E142" s="190" t="e">
        <f>'報告書（事業主控）'!#REF!</f>
        <v>#REF!</v>
      </c>
      <c r="F142" s="190" t="e">
        <f>'報告書（事業主控）'!#REF!</f>
        <v>#REF!</v>
      </c>
      <c r="G142" s="190" t="e">
        <f>IF(OR(LEFT(E142,2)="31",LEFT(E142,2)="34",LEFT(E142,2)="36",LEFT(E142,2)="37"),VLOOKUP(E142,労務比率2,'報告書（事業主控）'!#REF!,FALSE),VLOOKUP(E142,労務比率,'報告書（事業主控）'!#REF!,FALSE))</f>
        <v>#REF!</v>
      </c>
      <c r="H142" s="190" t="e">
        <f>IF(OR(LEFT(E142,2)="31",LEFT(E142,2)="34",LEFT(E142,2)="36",LEFT(E142,2)="37"),VLOOKUP(E142,労務比率2,'報告書（事業主控）'!#REF!+1,FALSE),VLOOKUP(E142,労務比率,'報告書（事業主控）'!#REF!+1,FALSE))</f>
        <v>#REF!</v>
      </c>
      <c r="I142" s="190" t="e">
        <f>'報告書（事業主控）'!#REF!</f>
        <v>#REF!</v>
      </c>
      <c r="J142" s="190" t="e">
        <f>'報告書（事業主控）'!#REF!</f>
        <v>#REF!</v>
      </c>
      <c r="K142" s="190" t="e">
        <f>'報告書（事業主控）'!#REF!</f>
        <v>#REF!</v>
      </c>
      <c r="L142" s="190">
        <f t="shared" si="15"/>
        <v>0</v>
      </c>
      <c r="M142" s="190">
        <f t="shared" si="16"/>
        <v>0</v>
      </c>
      <c r="N142" s="190" t="e">
        <f t="shared" si="18"/>
        <v>#REF!</v>
      </c>
      <c r="O142" s="190" t="e">
        <f t="shared" si="17"/>
        <v>#REF!</v>
      </c>
      <c r="P142" s="190">
        <f>INT(SUMIF(O142:O150,0,I142:I150)*105/108)</f>
        <v>0</v>
      </c>
      <c r="Q142" s="190">
        <f>INT(P142*IF(COUNTIF(R142:R150,1)=0,0,SUMIF(R142:R150,1,G142:G150)/COUNTIF(R142:R150,1))/100)</f>
        <v>0</v>
      </c>
      <c r="R142" s="190" t="e">
        <f>IF(AND(J142=0,C142&gt;=設定シート!E$101,C142&lt;=設定シート!G$101),1,0)</f>
        <v>#REF!</v>
      </c>
    </row>
    <row r="143" spans="1:18" ht="15" customHeight="1">
      <c r="B143" s="190">
        <v>2</v>
      </c>
      <c r="C143" s="190" t="e">
        <f>'報告書（事業主控）'!#REF!</f>
        <v>#REF!</v>
      </c>
      <c r="D143" s="190" t="e">
        <f>IF(E143&lt;&gt;"31 水力発電施設、ずい道等新設事業","",IF('報告書（事業主控）'!#REF!=11,1,IF('報告書（事業主控）'!#REF!=13,2,IF('報告書（事業主控）'!#REF!=15,3,IF('報告書（事業主控）'!#REF!=17,4,"")))))</f>
        <v>#REF!</v>
      </c>
      <c r="E143" s="190" t="e">
        <f>'報告書（事業主控）'!#REF!</f>
        <v>#REF!</v>
      </c>
      <c r="F143" s="190" t="e">
        <f>'報告書（事業主控）'!#REF!</f>
        <v>#REF!</v>
      </c>
      <c r="G143" s="190" t="e">
        <f>IF(OR(LEFT(E143,2)="31",LEFT(E143,2)="34",LEFT(E143,2)="36",LEFT(E143,2)="37"),VLOOKUP(E143,労務比率2,'報告書（事業主控）'!#REF!,FALSE),VLOOKUP(E143,労務比率,'報告書（事業主控）'!#REF!,FALSE))</f>
        <v>#REF!</v>
      </c>
      <c r="H143" s="190" t="e">
        <f>IF(OR(LEFT(E143,2)="31",LEFT(E143,2)="34",LEFT(E143,2)="36",LEFT(E143,2)="37"),VLOOKUP(E143,労務比率2,'報告書（事業主控）'!#REF!+1,FALSE),VLOOKUP(E143,労務比率,'報告書（事業主控）'!#REF!+1,FALSE))</f>
        <v>#REF!</v>
      </c>
      <c r="I143" s="190" t="e">
        <f>'報告書（事業主控）'!#REF!</f>
        <v>#REF!</v>
      </c>
      <c r="J143" s="190" t="e">
        <f>'報告書（事業主控）'!#REF!</f>
        <v>#REF!</v>
      </c>
      <c r="K143" s="190" t="e">
        <f>'報告書（事業主控）'!#REF!</f>
        <v>#REF!</v>
      </c>
      <c r="L143" s="190">
        <f t="shared" si="15"/>
        <v>0</v>
      </c>
      <c r="M143" s="190">
        <f t="shared" si="16"/>
        <v>0</v>
      </c>
      <c r="N143" s="190" t="e">
        <f t="shared" si="18"/>
        <v>#REF!</v>
      </c>
      <c r="O143" s="190" t="e">
        <f t="shared" si="17"/>
        <v>#REF!</v>
      </c>
      <c r="R143" s="190" t="e">
        <f>IF(AND(J143=0,C143&gt;=設定シート!E$101,C143&lt;=設定シート!G$101),1,0)</f>
        <v>#REF!</v>
      </c>
    </row>
    <row r="144" spans="1:18" ht="15" customHeight="1">
      <c r="B144" s="190">
        <v>3</v>
      </c>
      <c r="C144" s="190" t="e">
        <f>'報告書（事業主控）'!#REF!</f>
        <v>#REF!</v>
      </c>
      <c r="D144" s="190" t="e">
        <f>IF(E144&lt;&gt;"31 水力発電施設、ずい道等新設事業","",IF('報告書（事業主控）'!#REF!=11,1,IF('報告書（事業主控）'!#REF!=13,2,IF('報告書（事業主控）'!#REF!=15,3,IF('報告書（事業主控）'!#REF!=17,4,"")))))</f>
        <v>#REF!</v>
      </c>
      <c r="E144" s="190" t="e">
        <f>'報告書（事業主控）'!#REF!</f>
        <v>#REF!</v>
      </c>
      <c r="F144" s="190" t="e">
        <f>'報告書（事業主控）'!#REF!</f>
        <v>#REF!</v>
      </c>
      <c r="G144" s="190" t="e">
        <f>IF(OR(LEFT(E144,2)="31",LEFT(E144,2)="34",LEFT(E144,2)="36",LEFT(E144,2)="37"),VLOOKUP(E144,労務比率2,'報告書（事業主控）'!#REF!,FALSE),VLOOKUP(E144,労務比率,'報告書（事業主控）'!#REF!,FALSE))</f>
        <v>#REF!</v>
      </c>
      <c r="H144" s="190" t="e">
        <f>IF(OR(LEFT(E144,2)="31",LEFT(E144,2)="34",LEFT(E144,2)="36",LEFT(E144,2)="37"),VLOOKUP(E144,労務比率2,'報告書（事業主控）'!#REF!+1,FALSE),VLOOKUP(E144,労務比率,'報告書（事業主控）'!#REF!+1,FALSE))</f>
        <v>#REF!</v>
      </c>
      <c r="I144" s="190" t="e">
        <f>'報告書（事業主控）'!#REF!</f>
        <v>#REF!</v>
      </c>
      <c r="J144" s="190" t="e">
        <f>'報告書（事業主控）'!#REF!</f>
        <v>#REF!</v>
      </c>
      <c r="K144" s="190" t="e">
        <f>'報告書（事業主控）'!#REF!</f>
        <v>#REF!</v>
      </c>
      <c r="L144" s="190">
        <f t="shared" si="15"/>
        <v>0</v>
      </c>
      <c r="M144" s="190">
        <f t="shared" si="16"/>
        <v>0</v>
      </c>
      <c r="N144" s="190" t="e">
        <f t="shared" si="18"/>
        <v>#REF!</v>
      </c>
      <c r="O144" s="190" t="e">
        <f t="shared" si="17"/>
        <v>#REF!</v>
      </c>
      <c r="R144" s="190" t="e">
        <f>IF(AND(J144=0,C144&gt;=設定シート!E$101,C144&lt;=設定シート!G$101),1,0)</f>
        <v>#REF!</v>
      </c>
    </row>
    <row r="145" spans="1:18" ht="15" customHeight="1">
      <c r="B145" s="190">
        <v>4</v>
      </c>
      <c r="C145" s="190" t="e">
        <f>'報告書（事業主控）'!#REF!</f>
        <v>#REF!</v>
      </c>
      <c r="D145" s="190" t="e">
        <f>IF(E145&lt;&gt;"31 水力発電施設、ずい道等新設事業","",IF('報告書（事業主控）'!#REF!=11,1,IF('報告書（事業主控）'!#REF!=13,2,IF('報告書（事業主控）'!#REF!=15,3,IF('報告書（事業主控）'!#REF!=17,4,"")))))</f>
        <v>#REF!</v>
      </c>
      <c r="E145" s="190" t="e">
        <f>'報告書（事業主控）'!#REF!</f>
        <v>#REF!</v>
      </c>
      <c r="F145" s="190" t="e">
        <f>'報告書（事業主控）'!#REF!</f>
        <v>#REF!</v>
      </c>
      <c r="G145" s="190" t="e">
        <f>IF(OR(LEFT(E145,2)="31",LEFT(E145,2)="34",LEFT(E145,2)="36",LEFT(E145,2)="37"),VLOOKUP(E145,労務比率2,'報告書（事業主控）'!#REF!,FALSE),VLOOKUP(E145,労務比率,'報告書（事業主控）'!#REF!,FALSE))</f>
        <v>#REF!</v>
      </c>
      <c r="H145" s="190" t="e">
        <f>IF(OR(LEFT(E145,2)="31",LEFT(E145,2)="34",LEFT(E145,2)="36",LEFT(E145,2)="37"),VLOOKUP(E145,労務比率2,'報告書（事業主控）'!#REF!+1,FALSE),VLOOKUP(E145,労務比率,'報告書（事業主控）'!#REF!+1,FALSE))</f>
        <v>#REF!</v>
      </c>
      <c r="I145" s="190" t="e">
        <f>'報告書（事業主控）'!#REF!</f>
        <v>#REF!</v>
      </c>
      <c r="J145" s="190" t="e">
        <f>'報告書（事業主控）'!#REF!</f>
        <v>#REF!</v>
      </c>
      <c r="K145" s="190" t="e">
        <f>'報告書（事業主控）'!#REF!</f>
        <v>#REF!</v>
      </c>
      <c r="L145" s="190">
        <f t="shared" si="15"/>
        <v>0</v>
      </c>
      <c r="M145" s="190">
        <f t="shared" si="16"/>
        <v>0</v>
      </c>
      <c r="N145" s="190" t="e">
        <f t="shared" si="18"/>
        <v>#REF!</v>
      </c>
      <c r="O145" s="190" t="e">
        <f t="shared" si="17"/>
        <v>#REF!</v>
      </c>
      <c r="R145" s="190" t="e">
        <f>IF(AND(J145=0,C145&gt;=設定シート!E$101,C145&lt;=設定シート!G$101),1,0)</f>
        <v>#REF!</v>
      </c>
    </row>
    <row r="146" spans="1:18" ht="15" customHeight="1">
      <c r="B146" s="190">
        <v>5</v>
      </c>
      <c r="C146" s="190" t="e">
        <f>'報告書（事業主控）'!#REF!</f>
        <v>#REF!</v>
      </c>
      <c r="D146" s="190" t="e">
        <f>IF(E146&lt;&gt;"31 水力発電施設、ずい道等新設事業","",IF('報告書（事業主控）'!#REF!=11,1,IF('報告書（事業主控）'!#REF!=13,2,IF('報告書（事業主控）'!#REF!=15,3,IF('報告書（事業主控）'!#REF!=17,4,"")))))</f>
        <v>#REF!</v>
      </c>
      <c r="E146" s="190" t="e">
        <f>'報告書（事業主控）'!#REF!</f>
        <v>#REF!</v>
      </c>
      <c r="F146" s="190" t="e">
        <f>'報告書（事業主控）'!#REF!</f>
        <v>#REF!</v>
      </c>
      <c r="G146" s="190" t="e">
        <f>IF(OR(LEFT(E146,2)="31",LEFT(E146,2)="34",LEFT(E146,2)="36",LEFT(E146,2)="37"),VLOOKUP(E146,労務比率2,'報告書（事業主控）'!#REF!,FALSE),VLOOKUP(E146,労務比率,'報告書（事業主控）'!#REF!,FALSE))</f>
        <v>#REF!</v>
      </c>
      <c r="H146" s="190" t="e">
        <f>IF(OR(LEFT(E146,2)="31",LEFT(E146,2)="34",LEFT(E146,2)="36",LEFT(E146,2)="37"),VLOOKUP(E146,労務比率2,'報告書（事業主控）'!#REF!+1,FALSE),VLOOKUP(E146,労務比率,'報告書（事業主控）'!#REF!+1,FALSE))</f>
        <v>#REF!</v>
      </c>
      <c r="I146" s="190" t="e">
        <f>'報告書（事業主控）'!#REF!</f>
        <v>#REF!</v>
      </c>
      <c r="J146" s="190" t="e">
        <f>'報告書（事業主控）'!#REF!</f>
        <v>#REF!</v>
      </c>
      <c r="K146" s="190" t="e">
        <f>'報告書（事業主控）'!#REF!</f>
        <v>#REF!</v>
      </c>
      <c r="L146" s="190">
        <f t="shared" si="15"/>
        <v>0</v>
      </c>
      <c r="M146" s="190">
        <f t="shared" si="16"/>
        <v>0</v>
      </c>
      <c r="N146" s="190" t="e">
        <f t="shared" si="18"/>
        <v>#REF!</v>
      </c>
      <c r="O146" s="190" t="e">
        <f t="shared" si="17"/>
        <v>#REF!</v>
      </c>
      <c r="R146" s="190" t="e">
        <f>IF(AND(J146=0,C146&gt;=設定シート!E$101,C146&lt;=設定シート!G$101),1,0)</f>
        <v>#REF!</v>
      </c>
    </row>
    <row r="147" spans="1:18" ht="15" customHeight="1">
      <c r="B147" s="190">
        <v>6</v>
      </c>
      <c r="C147" s="190" t="e">
        <f>'報告書（事業主控）'!#REF!</f>
        <v>#REF!</v>
      </c>
      <c r="D147" s="190" t="e">
        <f>IF(E147&lt;&gt;"31 水力発電施設、ずい道等新設事業","",IF('報告書（事業主控）'!#REF!=11,1,IF('報告書（事業主控）'!#REF!=13,2,IF('報告書（事業主控）'!#REF!=15,3,IF('報告書（事業主控）'!#REF!=17,4,"")))))</f>
        <v>#REF!</v>
      </c>
      <c r="E147" s="190" t="e">
        <f>'報告書（事業主控）'!#REF!</f>
        <v>#REF!</v>
      </c>
      <c r="F147" s="190" t="e">
        <f>'報告書（事業主控）'!#REF!</f>
        <v>#REF!</v>
      </c>
      <c r="G147" s="190" t="e">
        <f>IF(OR(LEFT(E147,2)="31",LEFT(E147,2)="34",LEFT(E147,2)="36",LEFT(E147,2)="37"),VLOOKUP(E147,労務比率2,'報告書（事業主控）'!#REF!,FALSE),VLOOKUP(E147,労務比率,'報告書（事業主控）'!#REF!,FALSE))</f>
        <v>#REF!</v>
      </c>
      <c r="H147" s="190" t="e">
        <f>IF(OR(LEFT(E147,2)="31",LEFT(E147,2)="34",LEFT(E147,2)="36",LEFT(E147,2)="37"),VLOOKUP(E147,労務比率2,'報告書（事業主控）'!#REF!+1,FALSE),VLOOKUP(E147,労務比率,'報告書（事業主控）'!#REF!+1,FALSE))</f>
        <v>#REF!</v>
      </c>
      <c r="I147" s="190" t="e">
        <f>'報告書（事業主控）'!#REF!</f>
        <v>#REF!</v>
      </c>
      <c r="J147" s="190" t="e">
        <f>'報告書（事業主控）'!#REF!</f>
        <v>#REF!</v>
      </c>
      <c r="K147" s="190" t="e">
        <f>'報告書（事業主控）'!#REF!</f>
        <v>#REF!</v>
      </c>
      <c r="L147" s="190">
        <f t="shared" si="15"/>
        <v>0</v>
      </c>
      <c r="M147" s="190">
        <f t="shared" si="16"/>
        <v>0</v>
      </c>
      <c r="N147" s="190" t="e">
        <f t="shared" si="18"/>
        <v>#REF!</v>
      </c>
      <c r="O147" s="190" t="e">
        <f t="shared" si="17"/>
        <v>#REF!</v>
      </c>
      <c r="R147" s="190" t="e">
        <f>IF(AND(J147=0,C147&gt;=設定シート!E$101,C147&lt;=設定シート!G$101),1,0)</f>
        <v>#REF!</v>
      </c>
    </row>
    <row r="148" spans="1:18" ht="15" customHeight="1">
      <c r="B148" s="190">
        <v>7</v>
      </c>
      <c r="C148" s="190" t="e">
        <f>'報告書（事業主控）'!#REF!</f>
        <v>#REF!</v>
      </c>
      <c r="D148" s="190" t="e">
        <f>IF(E148&lt;&gt;"31 水力発電施設、ずい道等新設事業","",IF('報告書（事業主控）'!#REF!=11,1,IF('報告書（事業主控）'!#REF!=13,2,IF('報告書（事業主控）'!#REF!=15,3,IF('報告書（事業主控）'!#REF!=17,4,"")))))</f>
        <v>#REF!</v>
      </c>
      <c r="E148" s="190" t="e">
        <f>'報告書（事業主控）'!#REF!</f>
        <v>#REF!</v>
      </c>
      <c r="F148" s="190" t="e">
        <f>'報告書（事業主控）'!#REF!</f>
        <v>#REF!</v>
      </c>
      <c r="G148" s="190" t="e">
        <f>IF(OR(LEFT(E148,2)="31",LEFT(E148,2)="34",LEFT(E148,2)="36",LEFT(E148,2)="37"),VLOOKUP(E148,労務比率2,'報告書（事業主控）'!#REF!,FALSE),VLOOKUP(E148,労務比率,'報告書（事業主控）'!#REF!,FALSE))</f>
        <v>#REF!</v>
      </c>
      <c r="H148" s="190" t="e">
        <f>IF(OR(LEFT(E148,2)="31",LEFT(E148,2)="34",LEFT(E148,2)="36",LEFT(E148,2)="37"),VLOOKUP(E148,労務比率2,'報告書（事業主控）'!#REF!+1,FALSE),VLOOKUP(E148,労務比率,'報告書（事業主控）'!#REF!+1,FALSE))</f>
        <v>#REF!</v>
      </c>
      <c r="I148" s="190" t="e">
        <f>'報告書（事業主控）'!#REF!</f>
        <v>#REF!</v>
      </c>
      <c r="J148" s="190" t="e">
        <f>'報告書（事業主控）'!#REF!</f>
        <v>#REF!</v>
      </c>
      <c r="K148" s="190" t="e">
        <f>'報告書（事業主控）'!#REF!</f>
        <v>#REF!</v>
      </c>
      <c r="L148" s="190">
        <f t="shared" si="15"/>
        <v>0</v>
      </c>
      <c r="M148" s="190">
        <f t="shared" si="16"/>
        <v>0</v>
      </c>
      <c r="N148" s="190" t="e">
        <f t="shared" si="18"/>
        <v>#REF!</v>
      </c>
      <c r="O148" s="190" t="e">
        <f t="shared" si="17"/>
        <v>#REF!</v>
      </c>
      <c r="R148" s="190" t="e">
        <f>IF(AND(J148=0,C148&gt;=設定シート!E$101,C148&lt;=設定シート!G$101),1,0)</f>
        <v>#REF!</v>
      </c>
    </row>
    <row r="149" spans="1:18" ht="15" customHeight="1">
      <c r="B149" s="190">
        <v>8</v>
      </c>
      <c r="C149" s="190" t="e">
        <f>'報告書（事業主控）'!#REF!</f>
        <v>#REF!</v>
      </c>
      <c r="D149" s="190" t="e">
        <f>IF(E149&lt;&gt;"31 水力発電施設、ずい道等新設事業","",IF('報告書（事業主控）'!#REF!=11,1,IF('報告書（事業主控）'!#REF!=13,2,IF('報告書（事業主控）'!#REF!=15,3,IF('報告書（事業主控）'!#REF!=17,4,"")))))</f>
        <v>#REF!</v>
      </c>
      <c r="E149" s="190" t="e">
        <f>'報告書（事業主控）'!#REF!</f>
        <v>#REF!</v>
      </c>
      <c r="F149" s="190" t="e">
        <f>'報告書（事業主控）'!#REF!</f>
        <v>#REF!</v>
      </c>
      <c r="G149" s="190" t="e">
        <f>IF(OR(LEFT(E149,2)="31",LEFT(E149,2)="34",LEFT(E149,2)="36",LEFT(E149,2)="37"),VLOOKUP(E149,労務比率2,'報告書（事業主控）'!#REF!,FALSE),VLOOKUP(E149,労務比率,'報告書（事業主控）'!#REF!,FALSE))</f>
        <v>#REF!</v>
      </c>
      <c r="H149" s="190" t="e">
        <f>IF(OR(LEFT(E149,2)="31",LEFT(E149,2)="34",LEFT(E149,2)="36",LEFT(E149,2)="37"),VLOOKUP(E149,労務比率2,'報告書（事業主控）'!#REF!+1,FALSE),VLOOKUP(E149,労務比率,'報告書（事業主控）'!#REF!+1,FALSE))</f>
        <v>#REF!</v>
      </c>
      <c r="I149" s="190" t="e">
        <f>'報告書（事業主控）'!#REF!</f>
        <v>#REF!</v>
      </c>
      <c r="J149" s="190" t="e">
        <f>'報告書（事業主控）'!#REF!</f>
        <v>#REF!</v>
      </c>
      <c r="K149" s="190" t="e">
        <f>'報告書（事業主控）'!#REF!</f>
        <v>#REF!</v>
      </c>
      <c r="L149" s="190">
        <f t="shared" si="15"/>
        <v>0</v>
      </c>
      <c r="M149" s="190">
        <f t="shared" si="16"/>
        <v>0</v>
      </c>
      <c r="N149" s="190" t="e">
        <f t="shared" si="18"/>
        <v>#REF!</v>
      </c>
      <c r="O149" s="190" t="e">
        <f t="shared" si="17"/>
        <v>#REF!</v>
      </c>
      <c r="R149" s="190" t="e">
        <f>IF(AND(J149=0,C149&gt;=設定シート!E$101,C149&lt;=設定シート!G$101),1,0)</f>
        <v>#REF!</v>
      </c>
    </row>
    <row r="150" spans="1:18" ht="15" customHeight="1">
      <c r="B150" s="190">
        <v>9</v>
      </c>
      <c r="C150" s="190" t="e">
        <f>'報告書（事業主控）'!#REF!</f>
        <v>#REF!</v>
      </c>
      <c r="D150" s="190" t="e">
        <f>IF(E150&lt;&gt;"31 水力発電施設、ずい道等新設事業","",IF('報告書（事業主控）'!#REF!=11,1,IF('報告書（事業主控）'!#REF!=13,2,IF('報告書（事業主控）'!#REF!=15,3,IF('報告書（事業主控）'!#REF!=17,4,"")))))</f>
        <v>#REF!</v>
      </c>
      <c r="E150" s="190" t="e">
        <f>'報告書（事業主控）'!#REF!</f>
        <v>#REF!</v>
      </c>
      <c r="F150" s="190" t="e">
        <f>'報告書（事業主控）'!#REF!</f>
        <v>#REF!</v>
      </c>
      <c r="G150" s="190" t="e">
        <f>IF(OR(LEFT(E150,2)="31",LEFT(E150,2)="34",LEFT(E150,2)="36",LEFT(E150,2)="37"),VLOOKUP(E150,労務比率2,'報告書（事業主控）'!#REF!,FALSE),VLOOKUP(E150,労務比率,'報告書（事業主控）'!#REF!,FALSE))</f>
        <v>#REF!</v>
      </c>
      <c r="H150" s="190" t="e">
        <f>IF(OR(LEFT(E150,2)="31",LEFT(E150,2)="34",LEFT(E150,2)="36",LEFT(E150,2)="37"),VLOOKUP(E150,労務比率2,'報告書（事業主控）'!#REF!+1,FALSE),VLOOKUP(E150,労務比率,'報告書（事業主控）'!#REF!+1,FALSE))</f>
        <v>#REF!</v>
      </c>
      <c r="I150" s="190" t="e">
        <f>'報告書（事業主控）'!#REF!</f>
        <v>#REF!</v>
      </c>
      <c r="J150" s="190" t="e">
        <f>'報告書（事業主控）'!#REF!</f>
        <v>#REF!</v>
      </c>
      <c r="K150" s="190" t="e">
        <f>'報告書（事業主控）'!#REF!</f>
        <v>#REF!</v>
      </c>
      <c r="L150" s="190">
        <f t="shared" si="15"/>
        <v>0</v>
      </c>
      <c r="M150" s="190">
        <f t="shared" si="16"/>
        <v>0</v>
      </c>
      <c r="N150" s="190" t="e">
        <f t="shared" si="18"/>
        <v>#REF!</v>
      </c>
      <c r="O150" s="190" t="e">
        <f t="shared" si="17"/>
        <v>#REF!</v>
      </c>
      <c r="R150" s="190" t="e">
        <f>IF(AND(J150=0,C150&gt;=設定シート!E$101,C150&lt;=設定シート!G$101),1,0)</f>
        <v>#REF!</v>
      </c>
    </row>
    <row r="151" spans="1:18" ht="15" customHeight="1">
      <c r="A151" s="190">
        <v>11</v>
      </c>
      <c r="B151" s="190">
        <v>1</v>
      </c>
      <c r="C151" s="190" t="e">
        <f>'報告書（事業主控）'!#REF!</f>
        <v>#REF!</v>
      </c>
      <c r="D151" s="190" t="e">
        <f>IF(E151&lt;&gt;"31 水力発電施設、ずい道等新設事業","",IF('報告書（事業主控）'!#REF!=11,1,IF('報告書（事業主控）'!#REF!=13,2,IF('報告書（事業主控）'!#REF!=15,3,IF('報告書（事業主控）'!#REF!=17,4,"")))))</f>
        <v>#REF!</v>
      </c>
      <c r="E151" s="190" t="e">
        <f>'報告書（事業主控）'!#REF!</f>
        <v>#REF!</v>
      </c>
      <c r="F151" s="190" t="e">
        <f>'報告書（事業主控）'!#REF!</f>
        <v>#REF!</v>
      </c>
      <c r="G151" s="190" t="e">
        <f>IF(OR(LEFT(E151,2)="31",LEFT(E151,2)="34",LEFT(E151,2)="36",LEFT(E151,2)="37"),VLOOKUP(E151,労務比率2,'報告書（事業主控）'!#REF!,FALSE),VLOOKUP(E151,労務比率,'報告書（事業主控）'!#REF!,FALSE))</f>
        <v>#REF!</v>
      </c>
      <c r="H151" s="190" t="e">
        <f>IF(OR(LEFT(E151,2)="31",LEFT(E151,2)="34",LEFT(E151,2)="36",LEFT(E151,2)="37"),VLOOKUP(E151,労務比率2,'報告書（事業主控）'!#REF!+1,FALSE),VLOOKUP(E151,労務比率,'報告書（事業主控）'!#REF!+1,FALSE))</f>
        <v>#REF!</v>
      </c>
      <c r="I151" s="190" t="e">
        <f>'報告書（事業主控）'!#REF!</f>
        <v>#REF!</v>
      </c>
      <c r="J151" s="190" t="e">
        <f>'報告書（事業主控）'!#REF!</f>
        <v>#REF!</v>
      </c>
      <c r="K151" s="190" t="e">
        <f>'報告書（事業主控）'!#REF!</f>
        <v>#REF!</v>
      </c>
      <c r="L151" s="190">
        <f t="shared" si="15"/>
        <v>0</v>
      </c>
      <c r="M151" s="190">
        <f t="shared" si="16"/>
        <v>0</v>
      </c>
      <c r="N151" s="190" t="e">
        <f t="shared" si="18"/>
        <v>#REF!</v>
      </c>
      <c r="O151" s="190" t="e">
        <f t="shared" si="17"/>
        <v>#REF!</v>
      </c>
      <c r="P151" s="190">
        <f>INT(SUMIF(O151:O159,0,I151:I159)*105/108)</f>
        <v>0</v>
      </c>
      <c r="Q151" s="190">
        <f>INT(P151*IF(COUNTIF(R151:R159,1)=0,0,SUMIF(R151:R159,1,G151:G159)/COUNTIF(R151:R159,1))/100)</f>
        <v>0</v>
      </c>
      <c r="R151" s="190" t="e">
        <f>IF(AND(J151=0,C151&gt;=設定シート!E$101,C151&lt;=設定シート!G$101),1,0)</f>
        <v>#REF!</v>
      </c>
    </row>
    <row r="152" spans="1:18" ht="15" customHeight="1">
      <c r="B152" s="190">
        <v>2</v>
      </c>
      <c r="C152" s="190" t="e">
        <f>'報告書（事業主控）'!#REF!</f>
        <v>#REF!</v>
      </c>
      <c r="D152" s="190" t="e">
        <f>IF(E152&lt;&gt;"31 水力発電施設、ずい道等新設事業","",IF('報告書（事業主控）'!#REF!=11,1,IF('報告書（事業主控）'!#REF!=13,2,IF('報告書（事業主控）'!#REF!=15,3,IF('報告書（事業主控）'!#REF!=17,4,"")))))</f>
        <v>#REF!</v>
      </c>
      <c r="E152" s="190" t="e">
        <f>'報告書（事業主控）'!#REF!</f>
        <v>#REF!</v>
      </c>
      <c r="F152" s="190" t="e">
        <f>'報告書（事業主控）'!#REF!</f>
        <v>#REF!</v>
      </c>
      <c r="G152" s="190" t="e">
        <f>IF(OR(LEFT(E152,2)="31",LEFT(E152,2)="34",LEFT(E152,2)="36",LEFT(E152,2)="37"),VLOOKUP(E152,労務比率2,'報告書（事業主控）'!#REF!,FALSE),VLOOKUP(E152,労務比率,'報告書（事業主控）'!#REF!,FALSE))</f>
        <v>#REF!</v>
      </c>
      <c r="H152" s="190" t="e">
        <f>IF(OR(LEFT(E152,2)="31",LEFT(E152,2)="34",LEFT(E152,2)="36",LEFT(E152,2)="37"),VLOOKUP(E152,労務比率2,'報告書（事業主控）'!#REF!+1,FALSE),VLOOKUP(E152,労務比率,'報告書（事業主控）'!#REF!+1,FALSE))</f>
        <v>#REF!</v>
      </c>
      <c r="I152" s="190" t="e">
        <f>'報告書（事業主控）'!#REF!</f>
        <v>#REF!</v>
      </c>
      <c r="J152" s="190" t="e">
        <f>'報告書（事業主控）'!#REF!</f>
        <v>#REF!</v>
      </c>
      <c r="K152" s="190" t="e">
        <f>'報告書（事業主控）'!#REF!</f>
        <v>#REF!</v>
      </c>
      <c r="L152" s="190">
        <f t="shared" si="15"/>
        <v>0</v>
      </c>
      <c r="M152" s="190">
        <f t="shared" si="16"/>
        <v>0</v>
      </c>
      <c r="N152" s="190" t="e">
        <f t="shared" si="18"/>
        <v>#REF!</v>
      </c>
      <c r="O152" s="190" t="e">
        <f t="shared" si="17"/>
        <v>#REF!</v>
      </c>
      <c r="R152" s="190" t="e">
        <f>IF(AND(J152=0,C152&gt;=設定シート!E$101,C152&lt;=設定シート!G$101),1,0)</f>
        <v>#REF!</v>
      </c>
    </row>
    <row r="153" spans="1:18" ht="15" customHeight="1">
      <c r="B153" s="190">
        <v>3</v>
      </c>
      <c r="C153" s="190" t="e">
        <f>'報告書（事業主控）'!#REF!</f>
        <v>#REF!</v>
      </c>
      <c r="D153" s="190" t="e">
        <f>IF(E153&lt;&gt;"31 水力発電施設、ずい道等新設事業","",IF('報告書（事業主控）'!#REF!=11,1,IF('報告書（事業主控）'!#REF!=13,2,IF('報告書（事業主控）'!#REF!=15,3,IF('報告書（事業主控）'!#REF!=17,4,"")))))</f>
        <v>#REF!</v>
      </c>
      <c r="E153" s="190" t="e">
        <f>'報告書（事業主控）'!#REF!</f>
        <v>#REF!</v>
      </c>
      <c r="F153" s="190" t="e">
        <f>'報告書（事業主控）'!#REF!</f>
        <v>#REF!</v>
      </c>
      <c r="G153" s="190" t="e">
        <f>IF(OR(LEFT(E153,2)="31",LEFT(E153,2)="34",LEFT(E153,2)="36",LEFT(E153,2)="37"),VLOOKUP(E153,労務比率2,'報告書（事業主控）'!#REF!,FALSE),VLOOKUP(E153,労務比率,'報告書（事業主控）'!#REF!,FALSE))</f>
        <v>#REF!</v>
      </c>
      <c r="H153" s="190" t="e">
        <f>IF(OR(LEFT(E153,2)="31",LEFT(E153,2)="34",LEFT(E153,2)="36",LEFT(E153,2)="37"),VLOOKUP(E153,労務比率2,'報告書（事業主控）'!#REF!+1,FALSE),VLOOKUP(E153,労務比率,'報告書（事業主控）'!#REF!+1,FALSE))</f>
        <v>#REF!</v>
      </c>
      <c r="I153" s="190" t="e">
        <f>'報告書（事業主控）'!#REF!</f>
        <v>#REF!</v>
      </c>
      <c r="J153" s="190" t="e">
        <f>'報告書（事業主控）'!#REF!</f>
        <v>#REF!</v>
      </c>
      <c r="K153" s="190" t="e">
        <f>'報告書（事業主控）'!#REF!</f>
        <v>#REF!</v>
      </c>
      <c r="L153" s="190">
        <f t="shared" si="15"/>
        <v>0</v>
      </c>
      <c r="M153" s="190">
        <f t="shared" si="16"/>
        <v>0</v>
      </c>
      <c r="N153" s="190" t="e">
        <f t="shared" si="18"/>
        <v>#REF!</v>
      </c>
      <c r="O153" s="190" t="e">
        <f t="shared" si="17"/>
        <v>#REF!</v>
      </c>
      <c r="R153" s="190" t="e">
        <f>IF(AND(J153=0,C153&gt;=設定シート!E$101,C153&lt;=設定シート!G$101),1,0)</f>
        <v>#REF!</v>
      </c>
    </row>
    <row r="154" spans="1:18" ht="15" customHeight="1">
      <c r="B154" s="190">
        <v>4</v>
      </c>
      <c r="C154" s="190" t="e">
        <f>'報告書（事業主控）'!#REF!</f>
        <v>#REF!</v>
      </c>
      <c r="D154" s="190" t="e">
        <f>IF(E154&lt;&gt;"31 水力発電施設、ずい道等新設事業","",IF('報告書（事業主控）'!#REF!=11,1,IF('報告書（事業主控）'!#REF!=13,2,IF('報告書（事業主控）'!#REF!=15,3,IF('報告書（事業主控）'!#REF!=17,4,"")))))</f>
        <v>#REF!</v>
      </c>
      <c r="E154" s="190" t="e">
        <f>'報告書（事業主控）'!#REF!</f>
        <v>#REF!</v>
      </c>
      <c r="F154" s="190" t="e">
        <f>'報告書（事業主控）'!#REF!</f>
        <v>#REF!</v>
      </c>
      <c r="G154" s="190" t="e">
        <f>IF(OR(LEFT(E154,2)="31",LEFT(E154,2)="34",LEFT(E154,2)="36",LEFT(E154,2)="37"),VLOOKUP(E154,労務比率2,'報告書（事業主控）'!#REF!,FALSE),VLOOKUP(E154,労務比率,'報告書（事業主控）'!#REF!,FALSE))</f>
        <v>#REF!</v>
      </c>
      <c r="H154" s="190" t="e">
        <f>IF(OR(LEFT(E154,2)="31",LEFT(E154,2)="34",LEFT(E154,2)="36",LEFT(E154,2)="37"),VLOOKUP(E154,労務比率2,'報告書（事業主控）'!#REF!+1,FALSE),VLOOKUP(E154,労務比率,'報告書（事業主控）'!#REF!+1,FALSE))</f>
        <v>#REF!</v>
      </c>
      <c r="I154" s="190" t="e">
        <f>'報告書（事業主控）'!#REF!</f>
        <v>#REF!</v>
      </c>
      <c r="J154" s="190" t="e">
        <f>'報告書（事業主控）'!#REF!</f>
        <v>#REF!</v>
      </c>
      <c r="K154" s="190" t="e">
        <f>'報告書（事業主控）'!#REF!</f>
        <v>#REF!</v>
      </c>
      <c r="L154" s="190">
        <f t="shared" si="15"/>
        <v>0</v>
      </c>
      <c r="M154" s="190">
        <f t="shared" si="16"/>
        <v>0</v>
      </c>
      <c r="N154" s="190" t="e">
        <f t="shared" si="18"/>
        <v>#REF!</v>
      </c>
      <c r="O154" s="190" t="e">
        <f t="shared" si="17"/>
        <v>#REF!</v>
      </c>
      <c r="R154" s="190" t="e">
        <f>IF(AND(J154=0,C154&gt;=設定シート!E$101,C154&lt;=設定シート!G$101),1,0)</f>
        <v>#REF!</v>
      </c>
    </row>
    <row r="155" spans="1:18" ht="15" customHeight="1">
      <c r="B155" s="190">
        <v>5</v>
      </c>
      <c r="C155" s="190" t="e">
        <f>'報告書（事業主控）'!#REF!</f>
        <v>#REF!</v>
      </c>
      <c r="D155" s="190" t="e">
        <f>IF(E155&lt;&gt;"31 水力発電施設、ずい道等新設事業","",IF('報告書（事業主控）'!#REF!=11,1,IF('報告書（事業主控）'!#REF!=13,2,IF('報告書（事業主控）'!#REF!=15,3,IF('報告書（事業主控）'!#REF!=17,4,"")))))</f>
        <v>#REF!</v>
      </c>
      <c r="E155" s="190" t="e">
        <f>'報告書（事業主控）'!#REF!</f>
        <v>#REF!</v>
      </c>
      <c r="F155" s="190" t="e">
        <f>'報告書（事業主控）'!#REF!</f>
        <v>#REF!</v>
      </c>
      <c r="G155" s="190" t="e">
        <f>IF(OR(LEFT(E155,2)="31",LEFT(E155,2)="34",LEFT(E155,2)="36",LEFT(E155,2)="37"),VLOOKUP(E155,労務比率2,'報告書（事業主控）'!#REF!,FALSE),VLOOKUP(E155,労務比率,'報告書（事業主控）'!#REF!,FALSE))</f>
        <v>#REF!</v>
      </c>
      <c r="H155" s="190" t="e">
        <f>IF(OR(LEFT(E155,2)="31",LEFT(E155,2)="34",LEFT(E155,2)="36",LEFT(E155,2)="37"),VLOOKUP(E155,労務比率2,'報告書（事業主控）'!#REF!+1,FALSE),VLOOKUP(E155,労務比率,'報告書（事業主控）'!#REF!+1,FALSE))</f>
        <v>#REF!</v>
      </c>
      <c r="I155" s="190" t="e">
        <f>'報告書（事業主控）'!#REF!</f>
        <v>#REF!</v>
      </c>
      <c r="J155" s="190" t="e">
        <f>'報告書（事業主控）'!#REF!</f>
        <v>#REF!</v>
      </c>
      <c r="K155" s="190" t="e">
        <f>'報告書（事業主控）'!#REF!</f>
        <v>#REF!</v>
      </c>
      <c r="L155" s="190">
        <f t="shared" si="15"/>
        <v>0</v>
      </c>
      <c r="M155" s="190">
        <f t="shared" si="16"/>
        <v>0</v>
      </c>
      <c r="N155" s="190" t="e">
        <f t="shared" si="18"/>
        <v>#REF!</v>
      </c>
      <c r="O155" s="190" t="e">
        <f t="shared" si="17"/>
        <v>#REF!</v>
      </c>
      <c r="R155" s="190" t="e">
        <f>IF(AND(J155=0,C155&gt;=設定シート!E$101,C155&lt;=設定シート!G$101),1,0)</f>
        <v>#REF!</v>
      </c>
    </row>
    <row r="156" spans="1:18" ht="15" customHeight="1">
      <c r="B156" s="190">
        <v>6</v>
      </c>
      <c r="C156" s="190" t="e">
        <f>'報告書（事業主控）'!#REF!</f>
        <v>#REF!</v>
      </c>
      <c r="D156" s="190" t="e">
        <f>IF(E156&lt;&gt;"31 水力発電施設、ずい道等新設事業","",IF('報告書（事業主控）'!#REF!=11,1,IF('報告書（事業主控）'!#REF!=13,2,IF('報告書（事業主控）'!#REF!=15,3,IF('報告書（事業主控）'!#REF!=17,4,"")))))</f>
        <v>#REF!</v>
      </c>
      <c r="E156" s="190" t="e">
        <f>'報告書（事業主控）'!#REF!</f>
        <v>#REF!</v>
      </c>
      <c r="F156" s="190" t="e">
        <f>'報告書（事業主控）'!#REF!</f>
        <v>#REF!</v>
      </c>
      <c r="G156" s="190" t="e">
        <f>IF(OR(LEFT(E156,2)="31",LEFT(E156,2)="34",LEFT(E156,2)="36",LEFT(E156,2)="37"),VLOOKUP(E156,労務比率2,'報告書（事業主控）'!#REF!,FALSE),VLOOKUP(E156,労務比率,'報告書（事業主控）'!#REF!,FALSE))</f>
        <v>#REF!</v>
      </c>
      <c r="H156" s="190" t="e">
        <f>IF(OR(LEFT(E156,2)="31",LEFT(E156,2)="34",LEFT(E156,2)="36",LEFT(E156,2)="37"),VLOOKUP(E156,労務比率2,'報告書（事業主控）'!#REF!+1,FALSE),VLOOKUP(E156,労務比率,'報告書（事業主控）'!#REF!+1,FALSE))</f>
        <v>#REF!</v>
      </c>
      <c r="I156" s="190" t="e">
        <f>'報告書（事業主控）'!#REF!</f>
        <v>#REF!</v>
      </c>
      <c r="J156" s="190" t="e">
        <f>'報告書（事業主控）'!#REF!</f>
        <v>#REF!</v>
      </c>
      <c r="K156" s="190" t="e">
        <f>'報告書（事業主控）'!#REF!</f>
        <v>#REF!</v>
      </c>
      <c r="L156" s="190">
        <f t="shared" si="15"/>
        <v>0</v>
      </c>
      <c r="M156" s="190">
        <f t="shared" si="16"/>
        <v>0</v>
      </c>
      <c r="N156" s="190" t="e">
        <f t="shared" si="18"/>
        <v>#REF!</v>
      </c>
      <c r="O156" s="190" t="e">
        <f t="shared" si="17"/>
        <v>#REF!</v>
      </c>
      <c r="R156" s="190" t="e">
        <f>IF(AND(J156=0,C156&gt;=設定シート!E$101,C156&lt;=設定シート!G$101),1,0)</f>
        <v>#REF!</v>
      </c>
    </row>
    <row r="157" spans="1:18" ht="15" customHeight="1">
      <c r="B157" s="190">
        <v>7</v>
      </c>
      <c r="C157" s="190" t="e">
        <f>'報告書（事業主控）'!#REF!</f>
        <v>#REF!</v>
      </c>
      <c r="D157" s="190" t="e">
        <f>IF(E157&lt;&gt;"31 水力発電施設、ずい道等新設事業","",IF('報告書（事業主控）'!#REF!=11,1,IF('報告書（事業主控）'!#REF!=13,2,IF('報告書（事業主控）'!#REF!=15,3,IF('報告書（事業主控）'!#REF!=17,4,"")))))</f>
        <v>#REF!</v>
      </c>
      <c r="E157" s="190" t="e">
        <f>'報告書（事業主控）'!#REF!</f>
        <v>#REF!</v>
      </c>
      <c r="F157" s="190" t="e">
        <f>'報告書（事業主控）'!#REF!</f>
        <v>#REF!</v>
      </c>
      <c r="G157" s="190" t="e">
        <f>IF(OR(LEFT(E157,2)="31",LEFT(E157,2)="34",LEFT(E157,2)="36",LEFT(E157,2)="37"),VLOOKUP(E157,労務比率2,'報告書（事業主控）'!#REF!,FALSE),VLOOKUP(E157,労務比率,'報告書（事業主控）'!#REF!,FALSE))</f>
        <v>#REF!</v>
      </c>
      <c r="H157" s="190" t="e">
        <f>IF(OR(LEFT(E157,2)="31",LEFT(E157,2)="34",LEFT(E157,2)="36",LEFT(E157,2)="37"),VLOOKUP(E157,労務比率2,'報告書（事業主控）'!#REF!+1,FALSE),VLOOKUP(E157,労務比率,'報告書（事業主控）'!#REF!+1,FALSE))</f>
        <v>#REF!</v>
      </c>
      <c r="I157" s="190" t="e">
        <f>'報告書（事業主控）'!#REF!</f>
        <v>#REF!</v>
      </c>
      <c r="J157" s="190" t="e">
        <f>'報告書（事業主控）'!#REF!</f>
        <v>#REF!</v>
      </c>
      <c r="K157" s="190" t="e">
        <f>'報告書（事業主控）'!#REF!</f>
        <v>#REF!</v>
      </c>
      <c r="L157" s="190">
        <f t="shared" si="15"/>
        <v>0</v>
      </c>
      <c r="M157" s="190">
        <f t="shared" si="16"/>
        <v>0</v>
      </c>
      <c r="N157" s="190" t="e">
        <f t="shared" si="18"/>
        <v>#REF!</v>
      </c>
      <c r="O157" s="190" t="e">
        <f t="shared" si="17"/>
        <v>#REF!</v>
      </c>
      <c r="R157" s="190" t="e">
        <f>IF(AND(J157=0,C157&gt;=設定シート!E$101,C157&lt;=設定シート!G$101),1,0)</f>
        <v>#REF!</v>
      </c>
    </row>
    <row r="158" spans="1:18" ht="15" customHeight="1">
      <c r="B158" s="190">
        <v>8</v>
      </c>
      <c r="C158" s="190" t="e">
        <f>'報告書（事業主控）'!#REF!</f>
        <v>#REF!</v>
      </c>
      <c r="D158" s="190" t="e">
        <f>IF(E158&lt;&gt;"31 水力発電施設、ずい道等新設事業","",IF('報告書（事業主控）'!#REF!=11,1,IF('報告書（事業主控）'!#REF!=13,2,IF('報告書（事業主控）'!#REF!=15,3,IF('報告書（事業主控）'!#REF!=17,4,"")))))</f>
        <v>#REF!</v>
      </c>
      <c r="E158" s="190" t="e">
        <f>'報告書（事業主控）'!#REF!</f>
        <v>#REF!</v>
      </c>
      <c r="F158" s="190" t="e">
        <f>'報告書（事業主控）'!#REF!</f>
        <v>#REF!</v>
      </c>
      <c r="G158" s="190" t="e">
        <f>IF(OR(LEFT(E158,2)="31",LEFT(E158,2)="34",LEFT(E158,2)="36",LEFT(E158,2)="37"),VLOOKUP(E158,労務比率2,'報告書（事業主控）'!#REF!,FALSE),VLOOKUP(E158,労務比率,'報告書（事業主控）'!#REF!,FALSE))</f>
        <v>#REF!</v>
      </c>
      <c r="H158" s="190" t="e">
        <f>IF(OR(LEFT(E158,2)="31",LEFT(E158,2)="34",LEFT(E158,2)="36",LEFT(E158,2)="37"),VLOOKUP(E158,労務比率2,'報告書（事業主控）'!#REF!+1,FALSE),VLOOKUP(E158,労務比率,'報告書（事業主控）'!#REF!+1,FALSE))</f>
        <v>#REF!</v>
      </c>
      <c r="I158" s="190" t="e">
        <f>'報告書（事業主控）'!#REF!</f>
        <v>#REF!</v>
      </c>
      <c r="J158" s="190" t="e">
        <f>'報告書（事業主控）'!#REF!</f>
        <v>#REF!</v>
      </c>
      <c r="K158" s="190" t="e">
        <f>'報告書（事業主控）'!#REF!</f>
        <v>#REF!</v>
      </c>
      <c r="L158" s="190">
        <f t="shared" si="15"/>
        <v>0</v>
      </c>
      <c r="M158" s="190">
        <f t="shared" si="16"/>
        <v>0</v>
      </c>
      <c r="N158" s="190" t="e">
        <f t="shared" si="18"/>
        <v>#REF!</v>
      </c>
      <c r="O158" s="190" t="e">
        <f t="shared" si="17"/>
        <v>#REF!</v>
      </c>
      <c r="R158" s="190" t="e">
        <f>IF(AND(J158=0,C158&gt;=設定シート!E$101,C158&lt;=設定シート!G$101),1,0)</f>
        <v>#REF!</v>
      </c>
    </row>
    <row r="159" spans="1:18" ht="15" customHeight="1">
      <c r="B159" s="190">
        <v>9</v>
      </c>
      <c r="C159" s="190" t="e">
        <f>'報告書（事業主控）'!#REF!</f>
        <v>#REF!</v>
      </c>
      <c r="D159" s="190" t="e">
        <f>IF(E159&lt;&gt;"31 水力発電施設、ずい道等新設事業","",IF('報告書（事業主控）'!#REF!=11,1,IF('報告書（事業主控）'!#REF!=13,2,IF('報告書（事業主控）'!#REF!=15,3,IF('報告書（事業主控）'!#REF!=17,4,"")))))</f>
        <v>#REF!</v>
      </c>
      <c r="E159" s="190" t="e">
        <f>'報告書（事業主控）'!#REF!</f>
        <v>#REF!</v>
      </c>
      <c r="F159" s="190" t="e">
        <f>'報告書（事業主控）'!#REF!</f>
        <v>#REF!</v>
      </c>
      <c r="G159" s="190" t="e">
        <f>IF(OR(LEFT(E159,2)="31",LEFT(E159,2)="34",LEFT(E159,2)="36",LEFT(E159,2)="37"),VLOOKUP(E159,労務比率2,'報告書（事業主控）'!#REF!,FALSE),VLOOKUP(E159,労務比率,'報告書（事業主控）'!#REF!,FALSE))</f>
        <v>#REF!</v>
      </c>
      <c r="H159" s="190" t="e">
        <f>IF(OR(LEFT(E159,2)="31",LEFT(E159,2)="34",LEFT(E159,2)="36",LEFT(E159,2)="37"),VLOOKUP(E159,労務比率2,'報告書（事業主控）'!#REF!+1,FALSE),VLOOKUP(E159,労務比率,'報告書（事業主控）'!#REF!+1,FALSE))</f>
        <v>#REF!</v>
      </c>
      <c r="I159" s="190" t="e">
        <f>'報告書（事業主控）'!#REF!</f>
        <v>#REF!</v>
      </c>
      <c r="J159" s="190" t="e">
        <f>'報告書（事業主控）'!#REF!</f>
        <v>#REF!</v>
      </c>
      <c r="K159" s="190" t="e">
        <f>'報告書（事業主控）'!#REF!</f>
        <v>#REF!</v>
      </c>
      <c r="L159" s="190">
        <f t="shared" si="15"/>
        <v>0</v>
      </c>
      <c r="M159" s="190">
        <f t="shared" si="16"/>
        <v>0</v>
      </c>
      <c r="N159" s="190" t="e">
        <f t="shared" si="18"/>
        <v>#REF!</v>
      </c>
      <c r="O159" s="190" t="e">
        <f t="shared" si="17"/>
        <v>#REF!</v>
      </c>
      <c r="R159" s="190" t="e">
        <f>IF(AND(J159=0,C159&gt;=設定シート!E$101,C159&lt;=設定シート!G$101),1,0)</f>
        <v>#REF!</v>
      </c>
    </row>
    <row r="160" spans="1:18" ht="15" customHeight="1">
      <c r="A160" s="190">
        <v>12</v>
      </c>
      <c r="B160" s="190">
        <v>1</v>
      </c>
      <c r="C160" s="190" t="e">
        <f>'報告書（事業主控）'!#REF!</f>
        <v>#REF!</v>
      </c>
      <c r="D160" s="190" t="e">
        <f>IF(E160&lt;&gt;"31 水力発電施設、ずい道等新設事業","",IF('報告書（事業主控）'!#REF!=11,1,IF('報告書（事業主控）'!#REF!=13,2,IF('報告書（事業主控）'!#REF!=15,3,IF('報告書（事業主控）'!#REF!=17,4,"")))))</f>
        <v>#REF!</v>
      </c>
      <c r="E160" s="190" t="e">
        <f>'報告書（事業主控）'!#REF!</f>
        <v>#REF!</v>
      </c>
      <c r="F160" s="190" t="e">
        <f>'報告書（事業主控）'!#REF!</f>
        <v>#REF!</v>
      </c>
      <c r="G160" s="190" t="e">
        <f>IF(OR(LEFT(E160,2)="31",LEFT(E160,2)="34",LEFT(E160,2)="36",LEFT(E160,2)="37"),VLOOKUP(E160,労務比率2,'報告書（事業主控）'!#REF!,FALSE),VLOOKUP(E160,労務比率,'報告書（事業主控）'!#REF!,FALSE))</f>
        <v>#REF!</v>
      </c>
      <c r="H160" s="190" t="e">
        <f>IF(OR(LEFT(E160,2)="31",LEFT(E160,2)="34",LEFT(E160,2)="36",LEFT(E160,2)="37"),VLOOKUP(E160,労務比率2,'報告書（事業主控）'!#REF!+1,FALSE),VLOOKUP(E160,労務比率,'報告書（事業主控）'!#REF!+1,FALSE))</f>
        <v>#REF!</v>
      </c>
      <c r="I160" s="190" t="e">
        <f>'報告書（事業主控）'!#REF!</f>
        <v>#REF!</v>
      </c>
      <c r="J160" s="190" t="e">
        <f>'報告書（事業主控）'!#REF!</f>
        <v>#REF!</v>
      </c>
      <c r="K160" s="190" t="e">
        <f>'報告書（事業主控）'!#REF!</f>
        <v>#REF!</v>
      </c>
      <c r="L160" s="190">
        <f t="shared" si="15"/>
        <v>0</v>
      </c>
      <c r="M160" s="190">
        <f t="shared" si="16"/>
        <v>0</v>
      </c>
      <c r="N160" s="190" t="e">
        <f t="shared" si="18"/>
        <v>#REF!</v>
      </c>
      <c r="O160" s="190" t="e">
        <f t="shared" si="17"/>
        <v>#REF!</v>
      </c>
      <c r="P160" s="190">
        <f>INT(SUMIF(O160:O168,0,I160:I168)*105/108)</f>
        <v>0</v>
      </c>
      <c r="Q160" s="190">
        <f>INT(P160*IF(COUNTIF(R160:R168,1)=0,0,SUMIF(R160:R168,1,G160:G168)/COUNTIF(R160:R168,1))/100)</f>
        <v>0</v>
      </c>
      <c r="R160" s="190" t="e">
        <f>IF(AND(J160=0,C160&gt;=設定シート!E$101,C160&lt;=設定シート!G$101),1,0)</f>
        <v>#REF!</v>
      </c>
    </row>
    <row r="161" spans="1:18" ht="15" customHeight="1">
      <c r="B161" s="190">
        <v>2</v>
      </c>
      <c r="C161" s="190" t="e">
        <f>'報告書（事業主控）'!#REF!</f>
        <v>#REF!</v>
      </c>
      <c r="D161" s="190" t="e">
        <f>IF(E161&lt;&gt;"31 水力発電施設、ずい道等新設事業","",IF('報告書（事業主控）'!#REF!=11,1,IF('報告書（事業主控）'!#REF!=13,2,IF('報告書（事業主控）'!#REF!=15,3,IF('報告書（事業主控）'!#REF!=17,4,"")))))</f>
        <v>#REF!</v>
      </c>
      <c r="E161" s="190" t="e">
        <f>'報告書（事業主控）'!#REF!</f>
        <v>#REF!</v>
      </c>
      <c r="F161" s="190" t="e">
        <f>'報告書（事業主控）'!#REF!</f>
        <v>#REF!</v>
      </c>
      <c r="G161" s="190" t="e">
        <f>IF(OR(LEFT(E161,2)="31",LEFT(E161,2)="34",LEFT(E161,2)="36",LEFT(E161,2)="37"),VLOOKUP(E161,労務比率2,'報告書（事業主控）'!#REF!,FALSE),VLOOKUP(E161,労務比率,'報告書（事業主控）'!#REF!,FALSE))</f>
        <v>#REF!</v>
      </c>
      <c r="H161" s="190" t="e">
        <f>IF(OR(LEFT(E161,2)="31",LEFT(E161,2)="34",LEFT(E161,2)="36",LEFT(E161,2)="37"),VLOOKUP(E161,労務比率2,'報告書（事業主控）'!#REF!+1,FALSE),VLOOKUP(E161,労務比率,'報告書（事業主控）'!#REF!+1,FALSE))</f>
        <v>#REF!</v>
      </c>
      <c r="I161" s="190" t="e">
        <f>'報告書（事業主控）'!#REF!</f>
        <v>#REF!</v>
      </c>
      <c r="J161" s="190" t="e">
        <f>'報告書（事業主控）'!#REF!</f>
        <v>#REF!</v>
      </c>
      <c r="K161" s="190" t="e">
        <f>'報告書（事業主控）'!#REF!</f>
        <v>#REF!</v>
      </c>
      <c r="L161" s="190">
        <f t="shared" si="15"/>
        <v>0</v>
      </c>
      <c r="M161" s="190">
        <f t="shared" si="16"/>
        <v>0</v>
      </c>
      <c r="N161" s="190" t="e">
        <f t="shared" si="18"/>
        <v>#REF!</v>
      </c>
      <c r="O161" s="190" t="e">
        <f t="shared" si="17"/>
        <v>#REF!</v>
      </c>
      <c r="R161" s="190" t="e">
        <f>IF(AND(J161=0,C161&gt;=設定シート!E$101,C161&lt;=設定シート!G$101),1,0)</f>
        <v>#REF!</v>
      </c>
    </row>
    <row r="162" spans="1:18" ht="15" customHeight="1">
      <c r="B162" s="190">
        <v>3</v>
      </c>
      <c r="C162" s="190" t="e">
        <f>'報告書（事業主控）'!#REF!</f>
        <v>#REF!</v>
      </c>
      <c r="D162" s="190" t="e">
        <f>IF(E162&lt;&gt;"31 水力発電施設、ずい道等新設事業","",IF('報告書（事業主控）'!#REF!=11,1,IF('報告書（事業主控）'!#REF!=13,2,IF('報告書（事業主控）'!#REF!=15,3,IF('報告書（事業主控）'!#REF!=17,4,"")))))</f>
        <v>#REF!</v>
      </c>
      <c r="E162" s="190" t="e">
        <f>'報告書（事業主控）'!#REF!</f>
        <v>#REF!</v>
      </c>
      <c r="F162" s="190" t="e">
        <f>'報告書（事業主控）'!#REF!</f>
        <v>#REF!</v>
      </c>
      <c r="G162" s="190" t="e">
        <f>IF(OR(LEFT(E162,2)="31",LEFT(E162,2)="34",LEFT(E162,2)="36",LEFT(E162,2)="37"),VLOOKUP(E162,労務比率2,'報告書（事業主控）'!#REF!,FALSE),VLOOKUP(E162,労務比率,'報告書（事業主控）'!#REF!,FALSE))</f>
        <v>#REF!</v>
      </c>
      <c r="H162" s="190" t="e">
        <f>IF(OR(LEFT(E162,2)="31",LEFT(E162,2)="34",LEFT(E162,2)="36",LEFT(E162,2)="37"),VLOOKUP(E162,労務比率2,'報告書（事業主控）'!#REF!+1,FALSE),VLOOKUP(E162,労務比率,'報告書（事業主控）'!#REF!+1,FALSE))</f>
        <v>#REF!</v>
      </c>
      <c r="I162" s="190" t="e">
        <f>'報告書（事業主控）'!#REF!</f>
        <v>#REF!</v>
      </c>
      <c r="J162" s="190" t="e">
        <f>'報告書（事業主控）'!#REF!</f>
        <v>#REF!</v>
      </c>
      <c r="K162" s="190" t="e">
        <f>'報告書（事業主控）'!#REF!</f>
        <v>#REF!</v>
      </c>
      <c r="L162" s="190">
        <f t="shared" si="15"/>
        <v>0</v>
      </c>
      <c r="M162" s="190">
        <f t="shared" si="16"/>
        <v>0</v>
      </c>
      <c r="N162" s="190" t="e">
        <f t="shared" si="18"/>
        <v>#REF!</v>
      </c>
      <c r="O162" s="190" t="e">
        <f t="shared" si="17"/>
        <v>#REF!</v>
      </c>
      <c r="R162" s="190" t="e">
        <f>IF(AND(J162=0,C162&gt;=設定シート!E$101,C162&lt;=設定シート!G$101),1,0)</f>
        <v>#REF!</v>
      </c>
    </row>
    <row r="163" spans="1:18" ht="15" customHeight="1">
      <c r="B163" s="190">
        <v>4</v>
      </c>
      <c r="C163" s="190" t="e">
        <f>'報告書（事業主控）'!#REF!</f>
        <v>#REF!</v>
      </c>
      <c r="D163" s="190" t="e">
        <f>IF(E163&lt;&gt;"31 水力発電施設、ずい道等新設事業","",IF('報告書（事業主控）'!#REF!=11,1,IF('報告書（事業主控）'!#REF!=13,2,IF('報告書（事業主控）'!#REF!=15,3,IF('報告書（事業主控）'!#REF!=17,4,"")))))</f>
        <v>#REF!</v>
      </c>
      <c r="E163" s="190" t="e">
        <f>'報告書（事業主控）'!#REF!</f>
        <v>#REF!</v>
      </c>
      <c r="F163" s="190" t="e">
        <f>'報告書（事業主控）'!#REF!</f>
        <v>#REF!</v>
      </c>
      <c r="G163" s="190" t="e">
        <f>IF(OR(LEFT(E163,2)="31",LEFT(E163,2)="34",LEFT(E163,2)="36",LEFT(E163,2)="37"),VLOOKUP(E163,労務比率2,'報告書（事業主控）'!#REF!,FALSE),VLOOKUP(E163,労務比率,'報告書（事業主控）'!#REF!,FALSE))</f>
        <v>#REF!</v>
      </c>
      <c r="H163" s="190" t="e">
        <f>IF(OR(LEFT(E163,2)="31",LEFT(E163,2)="34",LEFT(E163,2)="36",LEFT(E163,2)="37"),VLOOKUP(E163,労務比率2,'報告書（事業主控）'!#REF!+1,FALSE),VLOOKUP(E163,労務比率,'報告書（事業主控）'!#REF!+1,FALSE))</f>
        <v>#REF!</v>
      </c>
      <c r="I163" s="190" t="e">
        <f>'報告書（事業主控）'!#REF!</f>
        <v>#REF!</v>
      </c>
      <c r="J163" s="190" t="e">
        <f>'報告書（事業主控）'!#REF!</f>
        <v>#REF!</v>
      </c>
      <c r="K163" s="190" t="e">
        <f>'報告書（事業主控）'!#REF!</f>
        <v>#REF!</v>
      </c>
      <c r="L163" s="190">
        <f t="shared" si="15"/>
        <v>0</v>
      </c>
      <c r="M163" s="190">
        <f t="shared" si="16"/>
        <v>0</v>
      </c>
      <c r="N163" s="190" t="e">
        <f t="shared" si="18"/>
        <v>#REF!</v>
      </c>
      <c r="O163" s="190" t="e">
        <f t="shared" si="17"/>
        <v>#REF!</v>
      </c>
      <c r="R163" s="190" t="e">
        <f>IF(AND(J163=0,C163&gt;=設定シート!E$101,C163&lt;=設定シート!G$101),1,0)</f>
        <v>#REF!</v>
      </c>
    </row>
    <row r="164" spans="1:18" ht="15" customHeight="1">
      <c r="B164" s="190">
        <v>5</v>
      </c>
      <c r="C164" s="190" t="e">
        <f>'報告書（事業主控）'!#REF!</f>
        <v>#REF!</v>
      </c>
      <c r="D164" s="190" t="e">
        <f>IF(E164&lt;&gt;"31 水力発電施設、ずい道等新設事業","",IF('報告書（事業主控）'!#REF!=11,1,IF('報告書（事業主控）'!#REF!=13,2,IF('報告書（事業主控）'!#REF!=15,3,IF('報告書（事業主控）'!#REF!=17,4,"")))))</f>
        <v>#REF!</v>
      </c>
      <c r="E164" s="190" t="e">
        <f>'報告書（事業主控）'!#REF!</f>
        <v>#REF!</v>
      </c>
      <c r="F164" s="190" t="e">
        <f>'報告書（事業主控）'!#REF!</f>
        <v>#REF!</v>
      </c>
      <c r="G164" s="190" t="e">
        <f>IF(OR(LEFT(E164,2)="31",LEFT(E164,2)="34",LEFT(E164,2)="36",LEFT(E164,2)="37"),VLOOKUP(E164,労務比率2,'報告書（事業主控）'!#REF!,FALSE),VLOOKUP(E164,労務比率,'報告書（事業主控）'!#REF!,FALSE))</f>
        <v>#REF!</v>
      </c>
      <c r="H164" s="190" t="e">
        <f>IF(OR(LEFT(E164,2)="31",LEFT(E164,2)="34",LEFT(E164,2)="36",LEFT(E164,2)="37"),VLOOKUP(E164,労務比率2,'報告書（事業主控）'!#REF!+1,FALSE),VLOOKUP(E164,労務比率,'報告書（事業主控）'!#REF!+1,FALSE))</f>
        <v>#REF!</v>
      </c>
      <c r="I164" s="190" t="e">
        <f>'報告書（事業主控）'!#REF!</f>
        <v>#REF!</v>
      </c>
      <c r="J164" s="190" t="e">
        <f>'報告書（事業主控）'!#REF!</f>
        <v>#REF!</v>
      </c>
      <c r="K164" s="190" t="e">
        <f>'報告書（事業主控）'!#REF!</f>
        <v>#REF!</v>
      </c>
      <c r="L164" s="190">
        <f t="shared" si="15"/>
        <v>0</v>
      </c>
      <c r="M164" s="190">
        <f t="shared" si="16"/>
        <v>0</v>
      </c>
      <c r="N164" s="190" t="e">
        <f t="shared" si="18"/>
        <v>#REF!</v>
      </c>
      <c r="O164" s="190" t="e">
        <f t="shared" si="17"/>
        <v>#REF!</v>
      </c>
      <c r="R164" s="190" t="e">
        <f>IF(AND(J164=0,C164&gt;=設定シート!E$101,C164&lt;=設定シート!G$101),1,0)</f>
        <v>#REF!</v>
      </c>
    </row>
    <row r="165" spans="1:18" ht="15" customHeight="1">
      <c r="B165" s="190">
        <v>6</v>
      </c>
      <c r="C165" s="190" t="e">
        <f>'報告書（事業主控）'!#REF!</f>
        <v>#REF!</v>
      </c>
      <c r="D165" s="190" t="e">
        <f>IF(E165&lt;&gt;"31 水力発電施設、ずい道等新設事業","",IF('報告書（事業主控）'!#REF!=11,1,IF('報告書（事業主控）'!#REF!=13,2,IF('報告書（事業主控）'!#REF!=15,3,IF('報告書（事業主控）'!#REF!=17,4,"")))))</f>
        <v>#REF!</v>
      </c>
      <c r="E165" s="190" t="e">
        <f>'報告書（事業主控）'!#REF!</f>
        <v>#REF!</v>
      </c>
      <c r="F165" s="190" t="e">
        <f>'報告書（事業主控）'!#REF!</f>
        <v>#REF!</v>
      </c>
      <c r="G165" s="190" t="e">
        <f>IF(OR(LEFT(E165,2)="31",LEFT(E165,2)="34",LEFT(E165,2)="36",LEFT(E165,2)="37"),VLOOKUP(E165,労務比率2,'報告書（事業主控）'!#REF!,FALSE),VLOOKUP(E165,労務比率,'報告書（事業主控）'!#REF!,FALSE))</f>
        <v>#REF!</v>
      </c>
      <c r="H165" s="190" t="e">
        <f>IF(OR(LEFT(E165,2)="31",LEFT(E165,2)="34",LEFT(E165,2)="36",LEFT(E165,2)="37"),VLOOKUP(E165,労務比率2,'報告書（事業主控）'!#REF!+1,FALSE),VLOOKUP(E165,労務比率,'報告書（事業主控）'!#REF!+1,FALSE))</f>
        <v>#REF!</v>
      </c>
      <c r="I165" s="190" t="e">
        <f>'報告書（事業主控）'!#REF!</f>
        <v>#REF!</v>
      </c>
      <c r="J165" s="190" t="e">
        <f>'報告書（事業主控）'!#REF!</f>
        <v>#REF!</v>
      </c>
      <c r="K165" s="190" t="e">
        <f>'報告書（事業主控）'!#REF!</f>
        <v>#REF!</v>
      </c>
      <c r="L165" s="190">
        <f t="shared" si="15"/>
        <v>0</v>
      </c>
      <c r="M165" s="190">
        <f t="shared" si="16"/>
        <v>0</v>
      </c>
      <c r="N165" s="190" t="e">
        <f t="shared" si="18"/>
        <v>#REF!</v>
      </c>
      <c r="O165" s="190" t="e">
        <f t="shared" si="17"/>
        <v>#REF!</v>
      </c>
      <c r="R165" s="190" t="e">
        <f>IF(AND(J165=0,C165&gt;=設定シート!E$101,C165&lt;=設定シート!G$101),1,0)</f>
        <v>#REF!</v>
      </c>
    </row>
    <row r="166" spans="1:18" ht="15" customHeight="1">
      <c r="B166" s="190">
        <v>7</v>
      </c>
      <c r="C166" s="190" t="e">
        <f>'報告書（事業主控）'!#REF!</f>
        <v>#REF!</v>
      </c>
      <c r="D166" s="190" t="e">
        <f>IF(E166&lt;&gt;"31 水力発電施設、ずい道等新設事業","",IF('報告書（事業主控）'!#REF!=11,1,IF('報告書（事業主控）'!#REF!=13,2,IF('報告書（事業主控）'!#REF!=15,3,IF('報告書（事業主控）'!#REF!=17,4,"")))))</f>
        <v>#REF!</v>
      </c>
      <c r="E166" s="190" t="e">
        <f>'報告書（事業主控）'!#REF!</f>
        <v>#REF!</v>
      </c>
      <c r="F166" s="190" t="e">
        <f>'報告書（事業主控）'!#REF!</f>
        <v>#REF!</v>
      </c>
      <c r="G166" s="190" t="e">
        <f>IF(OR(LEFT(E166,2)="31",LEFT(E166,2)="34",LEFT(E166,2)="36",LEFT(E166,2)="37"),VLOOKUP(E166,労務比率2,'報告書（事業主控）'!#REF!,FALSE),VLOOKUP(E166,労務比率,'報告書（事業主控）'!#REF!,FALSE))</f>
        <v>#REF!</v>
      </c>
      <c r="H166" s="190" t="e">
        <f>IF(OR(LEFT(E166,2)="31",LEFT(E166,2)="34",LEFT(E166,2)="36",LEFT(E166,2)="37"),VLOOKUP(E166,労務比率2,'報告書（事業主控）'!#REF!+1,FALSE),VLOOKUP(E166,労務比率,'報告書（事業主控）'!#REF!+1,FALSE))</f>
        <v>#REF!</v>
      </c>
      <c r="I166" s="190" t="e">
        <f>'報告書（事業主控）'!#REF!</f>
        <v>#REF!</v>
      </c>
      <c r="J166" s="190" t="e">
        <f>'報告書（事業主控）'!#REF!</f>
        <v>#REF!</v>
      </c>
      <c r="K166" s="190" t="e">
        <f>'報告書（事業主控）'!#REF!</f>
        <v>#REF!</v>
      </c>
      <c r="L166" s="190">
        <f t="shared" si="15"/>
        <v>0</v>
      </c>
      <c r="M166" s="190">
        <f t="shared" si="16"/>
        <v>0</v>
      </c>
      <c r="N166" s="190" t="e">
        <f t="shared" si="18"/>
        <v>#REF!</v>
      </c>
      <c r="O166" s="190" t="e">
        <f t="shared" si="17"/>
        <v>#REF!</v>
      </c>
      <c r="R166" s="190" t="e">
        <f>IF(AND(J166=0,C166&gt;=設定シート!E$101,C166&lt;=設定シート!G$101),1,0)</f>
        <v>#REF!</v>
      </c>
    </row>
    <row r="167" spans="1:18" ht="15" customHeight="1">
      <c r="B167" s="190">
        <v>8</v>
      </c>
      <c r="C167" s="190" t="e">
        <f>'報告書（事業主控）'!#REF!</f>
        <v>#REF!</v>
      </c>
      <c r="D167" s="190" t="e">
        <f>IF(E167&lt;&gt;"31 水力発電施設、ずい道等新設事業","",IF('報告書（事業主控）'!#REF!=11,1,IF('報告書（事業主控）'!#REF!=13,2,IF('報告書（事業主控）'!#REF!=15,3,IF('報告書（事業主控）'!#REF!=17,4,"")))))</f>
        <v>#REF!</v>
      </c>
      <c r="E167" s="190" t="e">
        <f>'報告書（事業主控）'!#REF!</f>
        <v>#REF!</v>
      </c>
      <c r="F167" s="190" t="e">
        <f>'報告書（事業主控）'!#REF!</f>
        <v>#REF!</v>
      </c>
      <c r="G167" s="190" t="e">
        <f>IF(OR(LEFT(E167,2)="31",LEFT(E167,2)="34",LEFT(E167,2)="36",LEFT(E167,2)="37"),VLOOKUP(E167,労務比率2,'報告書（事業主控）'!#REF!,FALSE),VLOOKUP(E167,労務比率,'報告書（事業主控）'!#REF!,FALSE))</f>
        <v>#REF!</v>
      </c>
      <c r="H167" s="190" t="e">
        <f>IF(OR(LEFT(E167,2)="31",LEFT(E167,2)="34",LEFT(E167,2)="36",LEFT(E167,2)="37"),VLOOKUP(E167,労務比率2,'報告書（事業主控）'!#REF!+1,FALSE),VLOOKUP(E167,労務比率,'報告書（事業主控）'!#REF!+1,FALSE))</f>
        <v>#REF!</v>
      </c>
      <c r="I167" s="190" t="e">
        <f>'報告書（事業主控）'!#REF!</f>
        <v>#REF!</v>
      </c>
      <c r="J167" s="190" t="e">
        <f>'報告書（事業主控）'!#REF!</f>
        <v>#REF!</v>
      </c>
      <c r="K167" s="190" t="e">
        <f>'報告書（事業主控）'!#REF!</f>
        <v>#REF!</v>
      </c>
      <c r="L167" s="190">
        <f t="shared" si="15"/>
        <v>0</v>
      </c>
      <c r="M167" s="190">
        <f t="shared" si="16"/>
        <v>0</v>
      </c>
      <c r="N167" s="190" t="e">
        <f t="shared" si="18"/>
        <v>#REF!</v>
      </c>
      <c r="O167" s="190" t="e">
        <f t="shared" si="17"/>
        <v>#REF!</v>
      </c>
      <c r="R167" s="190" t="e">
        <f>IF(AND(J167=0,C167&gt;=設定シート!E$101,C167&lt;=設定シート!G$101),1,0)</f>
        <v>#REF!</v>
      </c>
    </row>
    <row r="168" spans="1:18" ht="15" customHeight="1">
      <c r="B168" s="190">
        <v>9</v>
      </c>
      <c r="C168" s="190" t="e">
        <f>'報告書（事業主控）'!#REF!</f>
        <v>#REF!</v>
      </c>
      <c r="D168" s="190" t="e">
        <f>IF(E168&lt;&gt;"31 水力発電施設、ずい道等新設事業","",IF('報告書（事業主控）'!#REF!=11,1,IF('報告書（事業主控）'!#REF!=13,2,IF('報告書（事業主控）'!#REF!=15,3,IF('報告書（事業主控）'!#REF!=17,4,"")))))</f>
        <v>#REF!</v>
      </c>
      <c r="E168" s="190" t="e">
        <f>'報告書（事業主控）'!#REF!</f>
        <v>#REF!</v>
      </c>
      <c r="F168" s="190" t="e">
        <f>'報告書（事業主控）'!#REF!</f>
        <v>#REF!</v>
      </c>
      <c r="G168" s="190" t="e">
        <f>IF(OR(LEFT(E168,2)="31",LEFT(E168,2)="34",LEFT(E168,2)="36",LEFT(E168,2)="37"),VLOOKUP(E168,労務比率2,'報告書（事業主控）'!#REF!,FALSE),VLOOKUP(E168,労務比率,'報告書（事業主控）'!#REF!,FALSE))</f>
        <v>#REF!</v>
      </c>
      <c r="H168" s="190" t="e">
        <f>IF(OR(LEFT(E168,2)="31",LEFT(E168,2)="34",LEFT(E168,2)="36",LEFT(E168,2)="37"),VLOOKUP(E168,労務比率2,'報告書（事業主控）'!#REF!+1,FALSE),VLOOKUP(E168,労務比率,'報告書（事業主控）'!#REF!+1,FALSE))</f>
        <v>#REF!</v>
      </c>
      <c r="I168" s="190" t="e">
        <f>'報告書（事業主控）'!#REF!</f>
        <v>#REF!</v>
      </c>
      <c r="J168" s="190" t="e">
        <f>'報告書（事業主控）'!#REF!</f>
        <v>#REF!</v>
      </c>
      <c r="K168" s="190" t="e">
        <f>'報告書（事業主控）'!#REF!</f>
        <v>#REF!</v>
      </c>
      <c r="L168" s="190">
        <f t="shared" si="15"/>
        <v>0</v>
      </c>
      <c r="M168" s="190">
        <f t="shared" si="16"/>
        <v>0</v>
      </c>
      <c r="N168" s="190" t="e">
        <f t="shared" si="18"/>
        <v>#REF!</v>
      </c>
      <c r="O168" s="190" t="e">
        <f t="shared" si="17"/>
        <v>#REF!</v>
      </c>
      <c r="R168" s="190" t="e">
        <f>IF(AND(J168=0,C168&gt;=設定シート!E$101,C168&lt;=設定シート!G$101),1,0)</f>
        <v>#REF!</v>
      </c>
    </row>
    <row r="169" spans="1:18" ht="15" customHeight="1">
      <c r="A169" s="190">
        <v>13</v>
      </c>
      <c r="B169" s="190">
        <v>1</v>
      </c>
      <c r="C169" s="190" t="e">
        <f>'報告書（事業主控）'!#REF!</f>
        <v>#REF!</v>
      </c>
      <c r="D169" s="190" t="e">
        <f>IF(E169&lt;&gt;"31 水力発電施設、ずい道等新設事業","",IF('報告書（事業主控）'!#REF!=11,1,IF('報告書（事業主控）'!#REF!=13,2,IF('報告書（事業主控）'!#REF!=15,3,IF('報告書（事業主控）'!#REF!=17,4,"")))))</f>
        <v>#REF!</v>
      </c>
      <c r="E169" s="190" t="e">
        <f>'報告書（事業主控）'!#REF!</f>
        <v>#REF!</v>
      </c>
      <c r="F169" s="190" t="e">
        <f>'報告書（事業主控）'!#REF!</f>
        <v>#REF!</v>
      </c>
      <c r="G169" s="190" t="e">
        <f>IF(OR(LEFT(E169,2)="31",LEFT(E169,2)="34",LEFT(E169,2)="36",LEFT(E169,2)="37"),VLOOKUP(E169,労務比率2,'報告書（事業主控）'!#REF!,FALSE),VLOOKUP(E169,労務比率,'報告書（事業主控）'!#REF!,FALSE))</f>
        <v>#REF!</v>
      </c>
      <c r="H169" s="190" t="e">
        <f>IF(OR(LEFT(E169,2)="31",LEFT(E169,2)="34",LEFT(E169,2)="36",LEFT(E169,2)="37"),VLOOKUP(E169,労務比率2,'報告書（事業主控）'!#REF!+1,FALSE),VLOOKUP(E169,労務比率,'報告書（事業主控）'!#REF!+1,FALSE))</f>
        <v>#REF!</v>
      </c>
      <c r="I169" s="190" t="e">
        <f>'報告書（事業主控）'!#REF!</f>
        <v>#REF!</v>
      </c>
      <c r="J169" s="190" t="e">
        <f>'報告書（事業主控）'!#REF!</f>
        <v>#REF!</v>
      </c>
      <c r="K169" s="190" t="e">
        <f>'報告書（事業主控）'!#REF!</f>
        <v>#REF!</v>
      </c>
      <c r="L169" s="190">
        <f t="shared" si="15"/>
        <v>0</v>
      </c>
      <c r="M169" s="190">
        <f t="shared" si="16"/>
        <v>0</v>
      </c>
      <c r="N169" s="190" t="e">
        <f t="shared" si="18"/>
        <v>#REF!</v>
      </c>
      <c r="O169" s="190" t="e">
        <f t="shared" si="17"/>
        <v>#REF!</v>
      </c>
      <c r="P169" s="190">
        <f>INT(SUMIF(O169:O177,0,I169:I177)*105/108)</f>
        <v>0</v>
      </c>
      <c r="Q169" s="190">
        <f>INT(P169*IF(COUNTIF(R169:R177,1)=0,0,SUMIF(R169:R177,1,G169:G177)/COUNTIF(R169:R177,1))/100)</f>
        <v>0</v>
      </c>
      <c r="R169" s="190" t="e">
        <f>IF(AND(J169=0,C169&gt;=設定シート!E$101,C169&lt;=設定シート!G$101),1,0)</f>
        <v>#REF!</v>
      </c>
    </row>
    <row r="170" spans="1:18" ht="15" customHeight="1">
      <c r="B170" s="190">
        <v>2</v>
      </c>
      <c r="C170" s="190" t="e">
        <f>'報告書（事業主控）'!#REF!</f>
        <v>#REF!</v>
      </c>
      <c r="D170" s="190" t="e">
        <f>IF(E170&lt;&gt;"31 水力発電施設、ずい道等新設事業","",IF('報告書（事業主控）'!#REF!=11,1,IF('報告書（事業主控）'!#REF!=13,2,IF('報告書（事業主控）'!#REF!=15,3,IF('報告書（事業主控）'!#REF!=17,4,"")))))</f>
        <v>#REF!</v>
      </c>
      <c r="E170" s="190" t="e">
        <f>'報告書（事業主控）'!#REF!</f>
        <v>#REF!</v>
      </c>
      <c r="F170" s="190" t="e">
        <f>'報告書（事業主控）'!#REF!</f>
        <v>#REF!</v>
      </c>
      <c r="G170" s="190" t="e">
        <f>IF(OR(LEFT(E170,2)="31",LEFT(E170,2)="34",LEFT(E170,2)="36",LEFT(E170,2)="37"),VLOOKUP(E170,労務比率2,'報告書（事業主控）'!#REF!,FALSE),VLOOKUP(E170,労務比率,'報告書（事業主控）'!#REF!,FALSE))</f>
        <v>#REF!</v>
      </c>
      <c r="H170" s="190" t="e">
        <f>IF(OR(LEFT(E170,2)="31",LEFT(E170,2)="34",LEFT(E170,2)="36",LEFT(E170,2)="37"),VLOOKUP(E170,労務比率2,'報告書（事業主控）'!#REF!+1,FALSE),VLOOKUP(E170,労務比率,'報告書（事業主控）'!#REF!+1,FALSE))</f>
        <v>#REF!</v>
      </c>
      <c r="I170" s="190" t="e">
        <f>'報告書（事業主控）'!#REF!</f>
        <v>#REF!</v>
      </c>
      <c r="J170" s="190" t="e">
        <f>'報告書（事業主控）'!#REF!</f>
        <v>#REF!</v>
      </c>
      <c r="K170" s="190" t="e">
        <f>'報告書（事業主控）'!#REF!</f>
        <v>#REF!</v>
      </c>
      <c r="L170" s="190">
        <f t="shared" si="15"/>
        <v>0</v>
      </c>
      <c r="M170" s="190">
        <f t="shared" si="16"/>
        <v>0</v>
      </c>
      <c r="N170" s="190" t="e">
        <f t="shared" si="18"/>
        <v>#REF!</v>
      </c>
      <c r="O170" s="190" t="e">
        <f t="shared" si="17"/>
        <v>#REF!</v>
      </c>
      <c r="R170" s="190" t="e">
        <f>IF(AND(J170=0,C170&gt;=設定シート!E$101,C170&lt;=設定シート!G$101),1,0)</f>
        <v>#REF!</v>
      </c>
    </row>
    <row r="171" spans="1:18" ht="15" customHeight="1">
      <c r="B171" s="190">
        <v>3</v>
      </c>
      <c r="C171" s="190" t="e">
        <f>'報告書（事業主控）'!#REF!</f>
        <v>#REF!</v>
      </c>
      <c r="D171" s="190" t="e">
        <f>IF(E171&lt;&gt;"31 水力発電施設、ずい道等新設事業","",IF('報告書（事業主控）'!#REF!=11,1,IF('報告書（事業主控）'!#REF!=13,2,IF('報告書（事業主控）'!#REF!=15,3,IF('報告書（事業主控）'!#REF!=17,4,"")))))</f>
        <v>#REF!</v>
      </c>
      <c r="E171" s="190" t="e">
        <f>'報告書（事業主控）'!#REF!</f>
        <v>#REF!</v>
      </c>
      <c r="F171" s="190" t="e">
        <f>'報告書（事業主控）'!#REF!</f>
        <v>#REF!</v>
      </c>
      <c r="G171" s="190" t="e">
        <f>IF(OR(LEFT(E171,2)="31",LEFT(E171,2)="34",LEFT(E171,2)="36",LEFT(E171,2)="37"),VLOOKUP(E171,労務比率2,'報告書（事業主控）'!#REF!,FALSE),VLOOKUP(E171,労務比率,'報告書（事業主控）'!#REF!,FALSE))</f>
        <v>#REF!</v>
      </c>
      <c r="H171" s="190" t="e">
        <f>IF(OR(LEFT(E171,2)="31",LEFT(E171,2)="34",LEFT(E171,2)="36",LEFT(E171,2)="37"),VLOOKUP(E171,労務比率2,'報告書（事業主控）'!#REF!+1,FALSE),VLOOKUP(E171,労務比率,'報告書（事業主控）'!#REF!+1,FALSE))</f>
        <v>#REF!</v>
      </c>
      <c r="I171" s="190" t="e">
        <f>'報告書（事業主控）'!#REF!</f>
        <v>#REF!</v>
      </c>
      <c r="J171" s="190" t="e">
        <f>'報告書（事業主控）'!#REF!</f>
        <v>#REF!</v>
      </c>
      <c r="K171" s="190" t="e">
        <f>'報告書（事業主控）'!#REF!</f>
        <v>#REF!</v>
      </c>
      <c r="L171" s="190">
        <f t="shared" si="15"/>
        <v>0</v>
      </c>
      <c r="M171" s="190">
        <f t="shared" si="16"/>
        <v>0</v>
      </c>
      <c r="N171" s="190" t="e">
        <f t="shared" si="18"/>
        <v>#REF!</v>
      </c>
      <c r="O171" s="190" t="e">
        <f t="shared" si="17"/>
        <v>#REF!</v>
      </c>
      <c r="R171" s="190" t="e">
        <f>IF(AND(J171=0,C171&gt;=設定シート!E$101,C171&lt;=設定シート!G$101),1,0)</f>
        <v>#REF!</v>
      </c>
    </row>
    <row r="172" spans="1:18" ht="15" customHeight="1">
      <c r="B172" s="190">
        <v>4</v>
      </c>
      <c r="C172" s="190" t="e">
        <f>'報告書（事業主控）'!#REF!</f>
        <v>#REF!</v>
      </c>
      <c r="D172" s="190" t="e">
        <f>IF(E172&lt;&gt;"31 水力発電施設、ずい道等新設事業","",IF('報告書（事業主控）'!#REF!=11,1,IF('報告書（事業主控）'!#REF!=13,2,IF('報告書（事業主控）'!#REF!=15,3,IF('報告書（事業主控）'!#REF!=17,4,"")))))</f>
        <v>#REF!</v>
      </c>
      <c r="E172" s="190" t="e">
        <f>'報告書（事業主控）'!#REF!</f>
        <v>#REF!</v>
      </c>
      <c r="F172" s="190" t="e">
        <f>'報告書（事業主控）'!#REF!</f>
        <v>#REF!</v>
      </c>
      <c r="G172" s="190" t="e">
        <f>IF(OR(LEFT(E172,2)="31",LEFT(E172,2)="34",LEFT(E172,2)="36",LEFT(E172,2)="37"),VLOOKUP(E172,労務比率2,'報告書（事業主控）'!#REF!,FALSE),VLOOKUP(E172,労務比率,'報告書（事業主控）'!#REF!,FALSE))</f>
        <v>#REF!</v>
      </c>
      <c r="H172" s="190" t="e">
        <f>IF(OR(LEFT(E172,2)="31",LEFT(E172,2)="34",LEFT(E172,2)="36",LEFT(E172,2)="37"),VLOOKUP(E172,労務比率2,'報告書（事業主控）'!#REF!+1,FALSE),VLOOKUP(E172,労務比率,'報告書（事業主控）'!#REF!+1,FALSE))</f>
        <v>#REF!</v>
      </c>
      <c r="I172" s="190" t="e">
        <f>'報告書（事業主控）'!#REF!</f>
        <v>#REF!</v>
      </c>
      <c r="J172" s="190" t="e">
        <f>'報告書（事業主控）'!#REF!</f>
        <v>#REF!</v>
      </c>
      <c r="K172" s="190" t="e">
        <f>'報告書（事業主控）'!#REF!</f>
        <v>#REF!</v>
      </c>
      <c r="L172" s="190">
        <f t="shared" si="15"/>
        <v>0</v>
      </c>
      <c r="M172" s="190">
        <f t="shared" si="16"/>
        <v>0</v>
      </c>
      <c r="N172" s="190" t="e">
        <f t="shared" si="18"/>
        <v>#REF!</v>
      </c>
      <c r="O172" s="190" t="e">
        <f t="shared" si="17"/>
        <v>#REF!</v>
      </c>
      <c r="R172" s="190" t="e">
        <f>IF(AND(J172=0,C172&gt;=設定シート!E$101,C172&lt;=設定シート!G$101),1,0)</f>
        <v>#REF!</v>
      </c>
    </row>
    <row r="173" spans="1:18" ht="15" customHeight="1">
      <c r="B173" s="190">
        <v>5</v>
      </c>
      <c r="C173" s="190" t="e">
        <f>'報告書（事業主控）'!#REF!</f>
        <v>#REF!</v>
      </c>
      <c r="D173" s="190" t="e">
        <f>IF(E173&lt;&gt;"31 水力発電施設、ずい道等新設事業","",IF('報告書（事業主控）'!#REF!=11,1,IF('報告書（事業主控）'!#REF!=13,2,IF('報告書（事業主控）'!#REF!=15,3,IF('報告書（事業主控）'!#REF!=17,4,"")))))</f>
        <v>#REF!</v>
      </c>
      <c r="E173" s="190" t="e">
        <f>'報告書（事業主控）'!#REF!</f>
        <v>#REF!</v>
      </c>
      <c r="F173" s="190" t="e">
        <f>'報告書（事業主控）'!#REF!</f>
        <v>#REF!</v>
      </c>
      <c r="G173" s="190" t="e">
        <f>IF(OR(LEFT(E173,2)="31",LEFT(E173,2)="34",LEFT(E173,2)="36",LEFT(E173,2)="37"),VLOOKUP(E173,労務比率2,'報告書（事業主控）'!#REF!,FALSE),VLOOKUP(E173,労務比率,'報告書（事業主控）'!#REF!,FALSE))</f>
        <v>#REF!</v>
      </c>
      <c r="H173" s="190" t="e">
        <f>IF(OR(LEFT(E173,2)="31",LEFT(E173,2)="34",LEFT(E173,2)="36",LEFT(E173,2)="37"),VLOOKUP(E173,労務比率2,'報告書（事業主控）'!#REF!+1,FALSE),VLOOKUP(E173,労務比率,'報告書（事業主控）'!#REF!+1,FALSE))</f>
        <v>#REF!</v>
      </c>
      <c r="I173" s="190" t="e">
        <f>'報告書（事業主控）'!#REF!</f>
        <v>#REF!</v>
      </c>
      <c r="J173" s="190" t="e">
        <f>'報告書（事業主控）'!#REF!</f>
        <v>#REF!</v>
      </c>
      <c r="K173" s="190" t="e">
        <f>'報告書（事業主控）'!#REF!</f>
        <v>#REF!</v>
      </c>
      <c r="L173" s="190">
        <f t="shared" si="15"/>
        <v>0</v>
      </c>
      <c r="M173" s="190">
        <f t="shared" si="16"/>
        <v>0</v>
      </c>
      <c r="N173" s="190" t="e">
        <f t="shared" si="18"/>
        <v>#REF!</v>
      </c>
      <c r="O173" s="190" t="e">
        <f t="shared" si="17"/>
        <v>#REF!</v>
      </c>
      <c r="R173" s="190" t="e">
        <f>IF(AND(J173=0,C173&gt;=設定シート!E$101,C173&lt;=設定シート!G$101),1,0)</f>
        <v>#REF!</v>
      </c>
    </row>
    <row r="174" spans="1:18" ht="15" customHeight="1">
      <c r="B174" s="190">
        <v>6</v>
      </c>
      <c r="C174" s="190" t="e">
        <f>'報告書（事業主控）'!#REF!</f>
        <v>#REF!</v>
      </c>
      <c r="D174" s="190" t="e">
        <f>IF(E174&lt;&gt;"31 水力発電施設、ずい道等新設事業","",IF('報告書（事業主控）'!#REF!=11,1,IF('報告書（事業主控）'!#REF!=13,2,IF('報告書（事業主控）'!#REF!=15,3,IF('報告書（事業主控）'!#REF!=17,4,"")))))</f>
        <v>#REF!</v>
      </c>
      <c r="E174" s="190" t="e">
        <f>'報告書（事業主控）'!#REF!</f>
        <v>#REF!</v>
      </c>
      <c r="F174" s="190" t="e">
        <f>'報告書（事業主控）'!#REF!</f>
        <v>#REF!</v>
      </c>
      <c r="G174" s="190" t="e">
        <f>IF(OR(LEFT(E174,2)="31",LEFT(E174,2)="34",LEFT(E174,2)="36",LEFT(E174,2)="37"),VLOOKUP(E174,労務比率2,'報告書（事業主控）'!#REF!,FALSE),VLOOKUP(E174,労務比率,'報告書（事業主控）'!#REF!,FALSE))</f>
        <v>#REF!</v>
      </c>
      <c r="H174" s="190" t="e">
        <f>IF(OR(LEFT(E174,2)="31",LEFT(E174,2)="34",LEFT(E174,2)="36",LEFT(E174,2)="37"),VLOOKUP(E174,労務比率2,'報告書（事業主控）'!#REF!+1,FALSE),VLOOKUP(E174,労務比率,'報告書（事業主控）'!#REF!+1,FALSE))</f>
        <v>#REF!</v>
      </c>
      <c r="I174" s="190" t="e">
        <f>'報告書（事業主控）'!#REF!</f>
        <v>#REF!</v>
      </c>
      <c r="J174" s="190" t="e">
        <f>'報告書（事業主控）'!#REF!</f>
        <v>#REF!</v>
      </c>
      <c r="K174" s="190" t="e">
        <f>'報告書（事業主控）'!#REF!</f>
        <v>#REF!</v>
      </c>
      <c r="L174" s="190">
        <f t="shared" si="15"/>
        <v>0</v>
      </c>
      <c r="M174" s="190">
        <f t="shared" si="16"/>
        <v>0</v>
      </c>
      <c r="N174" s="190" t="e">
        <f t="shared" si="18"/>
        <v>#REF!</v>
      </c>
      <c r="O174" s="190" t="e">
        <f t="shared" si="17"/>
        <v>#REF!</v>
      </c>
      <c r="R174" s="190" t="e">
        <f>IF(AND(J174=0,C174&gt;=設定シート!E$101,C174&lt;=設定シート!G$101),1,0)</f>
        <v>#REF!</v>
      </c>
    </row>
    <row r="175" spans="1:18" ht="15" customHeight="1">
      <c r="B175" s="190">
        <v>7</v>
      </c>
      <c r="C175" s="190" t="e">
        <f>'報告書（事業主控）'!#REF!</f>
        <v>#REF!</v>
      </c>
      <c r="D175" s="190" t="e">
        <f>IF(E175&lt;&gt;"31 水力発電施設、ずい道等新設事業","",IF('報告書（事業主控）'!#REF!=11,1,IF('報告書（事業主控）'!#REF!=13,2,IF('報告書（事業主控）'!#REF!=15,3,IF('報告書（事業主控）'!#REF!=17,4,"")))))</f>
        <v>#REF!</v>
      </c>
      <c r="E175" s="190" t="e">
        <f>'報告書（事業主控）'!#REF!</f>
        <v>#REF!</v>
      </c>
      <c r="F175" s="190" t="e">
        <f>'報告書（事業主控）'!#REF!</f>
        <v>#REF!</v>
      </c>
      <c r="G175" s="190" t="e">
        <f>IF(OR(LEFT(E175,2)="31",LEFT(E175,2)="34",LEFT(E175,2)="36",LEFT(E175,2)="37"),VLOOKUP(E175,労務比率2,'報告書（事業主控）'!#REF!,FALSE),VLOOKUP(E175,労務比率,'報告書（事業主控）'!#REF!,FALSE))</f>
        <v>#REF!</v>
      </c>
      <c r="H175" s="190" t="e">
        <f>IF(OR(LEFT(E175,2)="31",LEFT(E175,2)="34",LEFT(E175,2)="36",LEFT(E175,2)="37"),VLOOKUP(E175,労務比率2,'報告書（事業主控）'!#REF!+1,FALSE),VLOOKUP(E175,労務比率,'報告書（事業主控）'!#REF!+1,FALSE))</f>
        <v>#REF!</v>
      </c>
      <c r="I175" s="190" t="e">
        <f>'報告書（事業主控）'!#REF!</f>
        <v>#REF!</v>
      </c>
      <c r="J175" s="190" t="e">
        <f>'報告書（事業主控）'!#REF!</f>
        <v>#REF!</v>
      </c>
      <c r="K175" s="190" t="e">
        <f>'報告書（事業主控）'!#REF!</f>
        <v>#REF!</v>
      </c>
      <c r="L175" s="190">
        <f t="shared" si="15"/>
        <v>0</v>
      </c>
      <c r="M175" s="190">
        <f t="shared" si="16"/>
        <v>0</v>
      </c>
      <c r="N175" s="190" t="e">
        <f t="shared" si="18"/>
        <v>#REF!</v>
      </c>
      <c r="O175" s="190" t="e">
        <f t="shared" si="17"/>
        <v>#REF!</v>
      </c>
      <c r="R175" s="190" t="e">
        <f>IF(AND(J175=0,C175&gt;=設定シート!E$101,C175&lt;=設定シート!G$101),1,0)</f>
        <v>#REF!</v>
      </c>
    </row>
    <row r="176" spans="1:18" ht="15" customHeight="1">
      <c r="B176" s="190">
        <v>8</v>
      </c>
      <c r="C176" s="190" t="e">
        <f>'報告書（事業主控）'!#REF!</f>
        <v>#REF!</v>
      </c>
      <c r="D176" s="190" t="e">
        <f>IF(E176&lt;&gt;"31 水力発電施設、ずい道等新設事業","",IF('報告書（事業主控）'!#REF!=11,1,IF('報告書（事業主控）'!#REF!=13,2,IF('報告書（事業主控）'!#REF!=15,3,IF('報告書（事業主控）'!#REF!=17,4,"")))))</f>
        <v>#REF!</v>
      </c>
      <c r="E176" s="190" t="e">
        <f>'報告書（事業主控）'!#REF!</f>
        <v>#REF!</v>
      </c>
      <c r="F176" s="190" t="e">
        <f>'報告書（事業主控）'!#REF!</f>
        <v>#REF!</v>
      </c>
      <c r="G176" s="190" t="e">
        <f>IF(OR(LEFT(E176,2)="31",LEFT(E176,2)="34",LEFT(E176,2)="36",LEFT(E176,2)="37"),VLOOKUP(E176,労務比率2,'報告書（事業主控）'!#REF!,FALSE),VLOOKUP(E176,労務比率,'報告書（事業主控）'!#REF!,FALSE))</f>
        <v>#REF!</v>
      </c>
      <c r="H176" s="190" t="e">
        <f>IF(OR(LEFT(E176,2)="31",LEFT(E176,2)="34",LEFT(E176,2)="36",LEFT(E176,2)="37"),VLOOKUP(E176,労務比率2,'報告書（事業主控）'!#REF!+1,FALSE),VLOOKUP(E176,労務比率,'報告書（事業主控）'!#REF!+1,FALSE))</f>
        <v>#REF!</v>
      </c>
      <c r="I176" s="190" t="e">
        <f>'報告書（事業主控）'!#REF!</f>
        <v>#REF!</v>
      </c>
      <c r="J176" s="190" t="e">
        <f>'報告書（事業主控）'!#REF!</f>
        <v>#REF!</v>
      </c>
      <c r="K176" s="190" t="e">
        <f>'報告書（事業主控）'!#REF!</f>
        <v>#REF!</v>
      </c>
      <c r="L176" s="190">
        <f t="shared" si="15"/>
        <v>0</v>
      </c>
      <c r="M176" s="190">
        <f t="shared" si="16"/>
        <v>0</v>
      </c>
      <c r="N176" s="190" t="e">
        <f t="shared" si="18"/>
        <v>#REF!</v>
      </c>
      <c r="O176" s="190" t="e">
        <f t="shared" si="17"/>
        <v>#REF!</v>
      </c>
      <c r="R176" s="190" t="e">
        <f>IF(AND(J176=0,C176&gt;=設定シート!E$101,C176&lt;=設定シート!G$101),1,0)</f>
        <v>#REF!</v>
      </c>
    </row>
    <row r="177" spans="1:18" ht="15" customHeight="1">
      <c r="B177" s="190">
        <v>9</v>
      </c>
      <c r="C177" s="190" t="e">
        <f>'報告書（事業主控）'!#REF!</f>
        <v>#REF!</v>
      </c>
      <c r="D177" s="190" t="e">
        <f>IF(E177&lt;&gt;"31 水力発電施設、ずい道等新設事業","",IF('報告書（事業主控）'!#REF!=11,1,IF('報告書（事業主控）'!#REF!=13,2,IF('報告書（事業主控）'!#REF!=15,3,IF('報告書（事業主控）'!#REF!=17,4,"")))))</f>
        <v>#REF!</v>
      </c>
      <c r="E177" s="190" t="e">
        <f>'報告書（事業主控）'!#REF!</f>
        <v>#REF!</v>
      </c>
      <c r="F177" s="190" t="e">
        <f>'報告書（事業主控）'!#REF!</f>
        <v>#REF!</v>
      </c>
      <c r="G177" s="190" t="e">
        <f>IF(OR(LEFT(E177,2)="31",LEFT(E177,2)="34",LEFT(E177,2)="36",LEFT(E177,2)="37"),VLOOKUP(E177,労務比率2,'報告書（事業主控）'!#REF!,FALSE),VLOOKUP(E177,労務比率,'報告書（事業主控）'!#REF!,FALSE))</f>
        <v>#REF!</v>
      </c>
      <c r="H177" s="190" t="e">
        <f>IF(OR(LEFT(E177,2)="31",LEFT(E177,2)="34",LEFT(E177,2)="36",LEFT(E177,2)="37"),VLOOKUP(E177,労務比率2,'報告書（事業主控）'!#REF!+1,FALSE),VLOOKUP(E177,労務比率,'報告書（事業主控）'!#REF!+1,FALSE))</f>
        <v>#REF!</v>
      </c>
      <c r="I177" s="190" t="e">
        <f>'報告書（事業主控）'!#REF!</f>
        <v>#REF!</v>
      </c>
      <c r="J177" s="190" t="e">
        <f>'報告書（事業主控）'!#REF!</f>
        <v>#REF!</v>
      </c>
      <c r="K177" s="190" t="e">
        <f>'報告書（事業主控）'!#REF!</f>
        <v>#REF!</v>
      </c>
      <c r="L177" s="190">
        <f t="shared" si="15"/>
        <v>0</v>
      </c>
      <c r="M177" s="190">
        <f t="shared" si="16"/>
        <v>0</v>
      </c>
      <c r="N177" s="190" t="e">
        <f t="shared" si="18"/>
        <v>#REF!</v>
      </c>
      <c r="O177" s="190" t="e">
        <f t="shared" si="17"/>
        <v>#REF!</v>
      </c>
      <c r="R177" s="190" t="e">
        <f>IF(AND(J177=0,C177&gt;=設定シート!E$101,C177&lt;=設定シート!G$101),1,0)</f>
        <v>#REF!</v>
      </c>
    </row>
    <row r="178" spans="1:18" ht="15" customHeight="1">
      <c r="A178" s="190">
        <v>14</v>
      </c>
      <c r="B178" s="190">
        <v>1</v>
      </c>
      <c r="C178" s="190" t="e">
        <f>'報告書（事業主控）'!#REF!</f>
        <v>#REF!</v>
      </c>
      <c r="D178" s="190" t="e">
        <f>IF(E178&lt;&gt;"31 水力発電施設、ずい道等新設事業","",IF('報告書（事業主控）'!#REF!=11,1,IF('報告書（事業主控）'!#REF!=13,2,IF('報告書（事業主控）'!#REF!=15,3,IF('報告書（事業主控）'!#REF!=17,4,"")))))</f>
        <v>#REF!</v>
      </c>
      <c r="E178" s="190" t="e">
        <f>'報告書（事業主控）'!#REF!</f>
        <v>#REF!</v>
      </c>
      <c r="F178" s="190" t="e">
        <f>'報告書（事業主控）'!#REF!</f>
        <v>#REF!</v>
      </c>
      <c r="G178" s="190" t="e">
        <f>IF(OR(LEFT(E178,2)="31",LEFT(E178,2)="34",LEFT(E178,2)="36",LEFT(E178,2)="37"),VLOOKUP(E178,労務比率2,'報告書（事業主控）'!#REF!,FALSE),VLOOKUP(E178,労務比率,'報告書（事業主控）'!#REF!,FALSE))</f>
        <v>#REF!</v>
      </c>
      <c r="H178" s="190" t="e">
        <f>IF(OR(LEFT(E178,2)="31",LEFT(E178,2)="34",LEFT(E178,2)="36",LEFT(E178,2)="37"),VLOOKUP(E178,労務比率2,'報告書（事業主控）'!#REF!+1,FALSE),VLOOKUP(E178,労務比率,'報告書（事業主控）'!#REF!+1,FALSE))</f>
        <v>#REF!</v>
      </c>
      <c r="I178" s="190" t="e">
        <f>'報告書（事業主控）'!#REF!</f>
        <v>#REF!</v>
      </c>
      <c r="J178" s="190" t="e">
        <f>'報告書（事業主控）'!#REF!</f>
        <v>#REF!</v>
      </c>
      <c r="K178" s="190" t="e">
        <f>'報告書（事業主控）'!#REF!</f>
        <v>#REF!</v>
      </c>
      <c r="L178" s="190">
        <f t="shared" si="15"/>
        <v>0</v>
      </c>
      <c r="M178" s="190">
        <f t="shared" si="16"/>
        <v>0</v>
      </c>
      <c r="N178" s="190" t="e">
        <f t="shared" si="18"/>
        <v>#REF!</v>
      </c>
      <c r="O178" s="190" t="e">
        <f t="shared" si="17"/>
        <v>#REF!</v>
      </c>
      <c r="P178" s="190">
        <f>INT(SUMIF(O178:O186,0,I178:I186)*105/108)</f>
        <v>0</v>
      </c>
      <c r="Q178" s="190">
        <f>INT(P178*IF(COUNTIF(R178:R186,1)=0,0,SUMIF(R178:R186,1,G178:G186)/COUNTIF(R178:R186,1))/100)</f>
        <v>0</v>
      </c>
      <c r="R178" s="190" t="e">
        <f>IF(AND(J178=0,C178&gt;=設定シート!E$101,C178&lt;=設定シート!G$101),1,0)</f>
        <v>#REF!</v>
      </c>
    </row>
    <row r="179" spans="1:18" ht="15" customHeight="1">
      <c r="B179" s="190">
        <v>2</v>
      </c>
      <c r="C179" s="190" t="e">
        <f>'報告書（事業主控）'!#REF!</f>
        <v>#REF!</v>
      </c>
      <c r="D179" s="190" t="e">
        <f>IF(E179&lt;&gt;"31 水力発電施設、ずい道等新設事業","",IF('報告書（事業主控）'!#REF!=11,1,IF('報告書（事業主控）'!#REF!=13,2,IF('報告書（事業主控）'!#REF!=15,3,IF('報告書（事業主控）'!#REF!=17,4,"")))))</f>
        <v>#REF!</v>
      </c>
      <c r="E179" s="190" t="e">
        <f>'報告書（事業主控）'!#REF!</f>
        <v>#REF!</v>
      </c>
      <c r="F179" s="190" t="e">
        <f>'報告書（事業主控）'!#REF!</f>
        <v>#REF!</v>
      </c>
      <c r="G179" s="190" t="e">
        <f>IF(OR(LEFT(E179,2)="31",LEFT(E179,2)="34",LEFT(E179,2)="36",LEFT(E179,2)="37"),VLOOKUP(E179,労務比率2,'報告書（事業主控）'!#REF!,FALSE),VLOOKUP(E179,労務比率,'報告書（事業主控）'!#REF!,FALSE))</f>
        <v>#REF!</v>
      </c>
      <c r="H179" s="190" t="e">
        <f>IF(OR(LEFT(E179,2)="31",LEFT(E179,2)="34",LEFT(E179,2)="36",LEFT(E179,2)="37"),VLOOKUP(E179,労務比率2,'報告書（事業主控）'!#REF!+1,FALSE),VLOOKUP(E179,労務比率,'報告書（事業主控）'!#REF!+1,FALSE))</f>
        <v>#REF!</v>
      </c>
      <c r="I179" s="190" t="e">
        <f>'報告書（事業主控）'!#REF!</f>
        <v>#REF!</v>
      </c>
      <c r="J179" s="190" t="e">
        <f>'報告書（事業主控）'!#REF!</f>
        <v>#REF!</v>
      </c>
      <c r="K179" s="190" t="e">
        <f>'報告書（事業主控）'!#REF!</f>
        <v>#REF!</v>
      </c>
      <c r="L179" s="190">
        <f t="shared" si="15"/>
        <v>0</v>
      </c>
      <c r="M179" s="190">
        <f t="shared" si="16"/>
        <v>0</v>
      </c>
      <c r="N179" s="190" t="e">
        <f t="shared" si="18"/>
        <v>#REF!</v>
      </c>
      <c r="O179" s="190" t="e">
        <f t="shared" si="17"/>
        <v>#REF!</v>
      </c>
      <c r="R179" s="190" t="e">
        <f>IF(AND(J179=0,C179&gt;=設定シート!E$101,C179&lt;=設定シート!G$101),1,0)</f>
        <v>#REF!</v>
      </c>
    </row>
    <row r="180" spans="1:18" ht="15" customHeight="1">
      <c r="B180" s="190">
        <v>3</v>
      </c>
      <c r="C180" s="190" t="e">
        <f>'報告書（事業主控）'!#REF!</f>
        <v>#REF!</v>
      </c>
      <c r="D180" s="190" t="e">
        <f>IF(E180&lt;&gt;"31 水力発電施設、ずい道等新設事業","",IF('報告書（事業主控）'!#REF!=11,1,IF('報告書（事業主控）'!#REF!=13,2,IF('報告書（事業主控）'!#REF!=15,3,IF('報告書（事業主控）'!#REF!=17,4,"")))))</f>
        <v>#REF!</v>
      </c>
      <c r="E180" s="190" t="e">
        <f>'報告書（事業主控）'!#REF!</f>
        <v>#REF!</v>
      </c>
      <c r="F180" s="190" t="e">
        <f>'報告書（事業主控）'!#REF!</f>
        <v>#REF!</v>
      </c>
      <c r="G180" s="190" t="e">
        <f>IF(OR(LEFT(E180,2)="31",LEFT(E180,2)="34",LEFT(E180,2)="36",LEFT(E180,2)="37"),VLOOKUP(E180,労務比率2,'報告書（事業主控）'!#REF!,FALSE),VLOOKUP(E180,労務比率,'報告書（事業主控）'!#REF!,FALSE))</f>
        <v>#REF!</v>
      </c>
      <c r="H180" s="190" t="e">
        <f>IF(OR(LEFT(E180,2)="31",LEFT(E180,2)="34",LEFT(E180,2)="36",LEFT(E180,2)="37"),VLOOKUP(E180,労務比率2,'報告書（事業主控）'!#REF!+1,FALSE),VLOOKUP(E180,労務比率,'報告書（事業主控）'!#REF!+1,FALSE))</f>
        <v>#REF!</v>
      </c>
      <c r="I180" s="190" t="e">
        <f>'報告書（事業主控）'!#REF!</f>
        <v>#REF!</v>
      </c>
      <c r="J180" s="190" t="e">
        <f>'報告書（事業主控）'!#REF!</f>
        <v>#REF!</v>
      </c>
      <c r="K180" s="190" t="e">
        <f>'報告書（事業主控）'!#REF!</f>
        <v>#REF!</v>
      </c>
      <c r="L180" s="190">
        <f t="shared" si="15"/>
        <v>0</v>
      </c>
      <c r="M180" s="190">
        <f t="shared" si="16"/>
        <v>0</v>
      </c>
      <c r="N180" s="190" t="e">
        <f t="shared" si="18"/>
        <v>#REF!</v>
      </c>
      <c r="O180" s="190" t="e">
        <f t="shared" si="17"/>
        <v>#REF!</v>
      </c>
      <c r="R180" s="190" t="e">
        <f>IF(AND(J180=0,C180&gt;=設定シート!E$101,C180&lt;=設定シート!G$101),1,0)</f>
        <v>#REF!</v>
      </c>
    </row>
    <row r="181" spans="1:18" ht="15" customHeight="1">
      <c r="B181" s="190">
        <v>4</v>
      </c>
      <c r="C181" s="190" t="e">
        <f>'報告書（事業主控）'!#REF!</f>
        <v>#REF!</v>
      </c>
      <c r="D181" s="190" t="e">
        <f>IF(E181&lt;&gt;"31 水力発電施設、ずい道等新設事業","",IF('報告書（事業主控）'!#REF!=11,1,IF('報告書（事業主控）'!#REF!=13,2,IF('報告書（事業主控）'!#REF!=15,3,IF('報告書（事業主控）'!#REF!=17,4,"")))))</f>
        <v>#REF!</v>
      </c>
      <c r="E181" s="190" t="e">
        <f>'報告書（事業主控）'!#REF!</f>
        <v>#REF!</v>
      </c>
      <c r="F181" s="190" t="e">
        <f>'報告書（事業主控）'!#REF!</f>
        <v>#REF!</v>
      </c>
      <c r="G181" s="190" t="e">
        <f>IF(OR(LEFT(E181,2)="31",LEFT(E181,2)="34",LEFT(E181,2)="36",LEFT(E181,2)="37"),VLOOKUP(E181,労務比率2,'報告書（事業主控）'!#REF!,FALSE),VLOOKUP(E181,労務比率,'報告書（事業主控）'!#REF!,FALSE))</f>
        <v>#REF!</v>
      </c>
      <c r="H181" s="190" t="e">
        <f>IF(OR(LEFT(E181,2)="31",LEFT(E181,2)="34",LEFT(E181,2)="36",LEFT(E181,2)="37"),VLOOKUP(E181,労務比率2,'報告書（事業主控）'!#REF!+1,FALSE),VLOOKUP(E181,労務比率,'報告書（事業主控）'!#REF!+1,FALSE))</f>
        <v>#REF!</v>
      </c>
      <c r="I181" s="190" t="e">
        <f>'報告書（事業主控）'!#REF!</f>
        <v>#REF!</v>
      </c>
      <c r="J181" s="190" t="e">
        <f>'報告書（事業主控）'!#REF!</f>
        <v>#REF!</v>
      </c>
      <c r="K181" s="190" t="e">
        <f>'報告書（事業主控）'!#REF!</f>
        <v>#REF!</v>
      </c>
      <c r="L181" s="190">
        <f t="shared" si="15"/>
        <v>0</v>
      </c>
      <c r="M181" s="190">
        <f t="shared" si="16"/>
        <v>0</v>
      </c>
      <c r="N181" s="190" t="e">
        <f t="shared" si="18"/>
        <v>#REF!</v>
      </c>
      <c r="O181" s="190" t="e">
        <f t="shared" si="17"/>
        <v>#REF!</v>
      </c>
      <c r="R181" s="190" t="e">
        <f>IF(AND(J181=0,C181&gt;=設定シート!E$101,C181&lt;=設定シート!G$101),1,0)</f>
        <v>#REF!</v>
      </c>
    </row>
    <row r="182" spans="1:18" ht="15" customHeight="1">
      <c r="B182" s="190">
        <v>5</v>
      </c>
      <c r="C182" s="190" t="e">
        <f>'報告書（事業主控）'!#REF!</f>
        <v>#REF!</v>
      </c>
      <c r="D182" s="190" t="e">
        <f>IF(E182&lt;&gt;"31 水力発電施設、ずい道等新設事業","",IF('報告書（事業主控）'!#REF!=11,1,IF('報告書（事業主控）'!#REF!=13,2,IF('報告書（事業主控）'!#REF!=15,3,IF('報告書（事業主控）'!#REF!=17,4,"")))))</f>
        <v>#REF!</v>
      </c>
      <c r="E182" s="190" t="e">
        <f>'報告書（事業主控）'!#REF!</f>
        <v>#REF!</v>
      </c>
      <c r="F182" s="190" t="e">
        <f>'報告書（事業主控）'!#REF!</f>
        <v>#REF!</v>
      </c>
      <c r="G182" s="190" t="e">
        <f>IF(OR(LEFT(E182,2)="31",LEFT(E182,2)="34",LEFT(E182,2)="36",LEFT(E182,2)="37"),VLOOKUP(E182,労務比率2,'報告書（事業主控）'!#REF!,FALSE),VLOOKUP(E182,労務比率,'報告書（事業主控）'!#REF!,FALSE))</f>
        <v>#REF!</v>
      </c>
      <c r="H182" s="190" t="e">
        <f>IF(OR(LEFT(E182,2)="31",LEFT(E182,2)="34",LEFT(E182,2)="36",LEFT(E182,2)="37"),VLOOKUP(E182,労務比率2,'報告書（事業主控）'!#REF!+1,FALSE),VLOOKUP(E182,労務比率,'報告書（事業主控）'!#REF!+1,FALSE))</f>
        <v>#REF!</v>
      </c>
      <c r="I182" s="190" t="e">
        <f>'報告書（事業主控）'!#REF!</f>
        <v>#REF!</v>
      </c>
      <c r="J182" s="190" t="e">
        <f>'報告書（事業主控）'!#REF!</f>
        <v>#REF!</v>
      </c>
      <c r="K182" s="190" t="e">
        <f>'報告書（事業主控）'!#REF!</f>
        <v>#REF!</v>
      </c>
      <c r="L182" s="190">
        <f t="shared" si="15"/>
        <v>0</v>
      </c>
      <c r="M182" s="190">
        <f t="shared" si="16"/>
        <v>0</v>
      </c>
      <c r="N182" s="190" t="e">
        <f t="shared" si="18"/>
        <v>#REF!</v>
      </c>
      <c r="O182" s="190" t="e">
        <f t="shared" si="17"/>
        <v>#REF!</v>
      </c>
      <c r="R182" s="190" t="e">
        <f>IF(AND(J182=0,C182&gt;=設定シート!E$101,C182&lt;=設定シート!G$101),1,0)</f>
        <v>#REF!</v>
      </c>
    </row>
    <row r="183" spans="1:18" ht="15" customHeight="1">
      <c r="B183" s="190">
        <v>6</v>
      </c>
      <c r="C183" s="190" t="e">
        <f>'報告書（事業主控）'!#REF!</f>
        <v>#REF!</v>
      </c>
      <c r="D183" s="190" t="e">
        <f>IF(E183&lt;&gt;"31 水力発電施設、ずい道等新設事業","",IF('報告書（事業主控）'!#REF!=11,1,IF('報告書（事業主控）'!#REF!=13,2,IF('報告書（事業主控）'!#REF!=15,3,IF('報告書（事業主控）'!#REF!=17,4,"")))))</f>
        <v>#REF!</v>
      </c>
      <c r="E183" s="190" t="e">
        <f>'報告書（事業主控）'!#REF!</f>
        <v>#REF!</v>
      </c>
      <c r="F183" s="190" t="e">
        <f>'報告書（事業主控）'!#REF!</f>
        <v>#REF!</v>
      </c>
      <c r="G183" s="190" t="e">
        <f>IF(OR(LEFT(E183,2)="31",LEFT(E183,2)="34",LEFT(E183,2)="36",LEFT(E183,2)="37"),VLOOKUP(E183,労務比率2,'報告書（事業主控）'!#REF!,FALSE),VLOOKUP(E183,労務比率,'報告書（事業主控）'!#REF!,FALSE))</f>
        <v>#REF!</v>
      </c>
      <c r="H183" s="190" t="e">
        <f>IF(OR(LEFT(E183,2)="31",LEFT(E183,2)="34",LEFT(E183,2)="36",LEFT(E183,2)="37"),VLOOKUP(E183,労務比率2,'報告書（事業主控）'!#REF!+1,FALSE),VLOOKUP(E183,労務比率,'報告書（事業主控）'!#REF!+1,FALSE))</f>
        <v>#REF!</v>
      </c>
      <c r="I183" s="190" t="e">
        <f>'報告書（事業主控）'!#REF!</f>
        <v>#REF!</v>
      </c>
      <c r="J183" s="190" t="e">
        <f>'報告書（事業主控）'!#REF!</f>
        <v>#REF!</v>
      </c>
      <c r="K183" s="190" t="e">
        <f>'報告書（事業主控）'!#REF!</f>
        <v>#REF!</v>
      </c>
      <c r="L183" s="190">
        <f t="shared" si="15"/>
        <v>0</v>
      </c>
      <c r="M183" s="190">
        <f t="shared" si="16"/>
        <v>0</v>
      </c>
      <c r="N183" s="190" t="e">
        <f t="shared" si="18"/>
        <v>#REF!</v>
      </c>
      <c r="O183" s="190" t="e">
        <f t="shared" si="17"/>
        <v>#REF!</v>
      </c>
      <c r="R183" s="190" t="e">
        <f>IF(AND(J183=0,C183&gt;=設定シート!E$101,C183&lt;=設定シート!G$101),1,0)</f>
        <v>#REF!</v>
      </c>
    </row>
    <row r="184" spans="1:18" ht="15" customHeight="1">
      <c r="B184" s="190">
        <v>7</v>
      </c>
      <c r="C184" s="190" t="e">
        <f>'報告書（事業主控）'!#REF!</f>
        <v>#REF!</v>
      </c>
      <c r="D184" s="190" t="e">
        <f>IF(E184&lt;&gt;"31 水力発電施設、ずい道等新設事業","",IF('報告書（事業主控）'!#REF!=11,1,IF('報告書（事業主控）'!#REF!=13,2,IF('報告書（事業主控）'!#REF!=15,3,IF('報告書（事業主控）'!#REF!=17,4,"")))))</f>
        <v>#REF!</v>
      </c>
      <c r="E184" s="190" t="e">
        <f>'報告書（事業主控）'!#REF!</f>
        <v>#REF!</v>
      </c>
      <c r="F184" s="190" t="e">
        <f>'報告書（事業主控）'!#REF!</f>
        <v>#REF!</v>
      </c>
      <c r="G184" s="190" t="e">
        <f>IF(OR(LEFT(E184,2)="31",LEFT(E184,2)="34",LEFT(E184,2)="36",LEFT(E184,2)="37"),VLOOKUP(E184,労務比率2,'報告書（事業主控）'!#REF!,FALSE),VLOOKUP(E184,労務比率,'報告書（事業主控）'!#REF!,FALSE))</f>
        <v>#REF!</v>
      </c>
      <c r="H184" s="190" t="e">
        <f>IF(OR(LEFT(E184,2)="31",LEFT(E184,2)="34",LEFT(E184,2)="36",LEFT(E184,2)="37"),VLOOKUP(E184,労務比率2,'報告書（事業主控）'!#REF!+1,FALSE),VLOOKUP(E184,労務比率,'報告書（事業主控）'!#REF!+1,FALSE))</f>
        <v>#REF!</v>
      </c>
      <c r="I184" s="190" t="e">
        <f>'報告書（事業主控）'!#REF!</f>
        <v>#REF!</v>
      </c>
      <c r="J184" s="190" t="e">
        <f>'報告書（事業主控）'!#REF!</f>
        <v>#REF!</v>
      </c>
      <c r="K184" s="190" t="e">
        <f>'報告書（事業主控）'!#REF!</f>
        <v>#REF!</v>
      </c>
      <c r="L184" s="190">
        <f t="shared" si="15"/>
        <v>0</v>
      </c>
      <c r="M184" s="190">
        <f t="shared" si="16"/>
        <v>0</v>
      </c>
      <c r="N184" s="190" t="e">
        <f t="shared" si="18"/>
        <v>#REF!</v>
      </c>
      <c r="O184" s="190" t="e">
        <f t="shared" si="17"/>
        <v>#REF!</v>
      </c>
      <c r="R184" s="190" t="e">
        <f>IF(AND(J184=0,C184&gt;=設定シート!E$101,C184&lt;=設定シート!G$101),1,0)</f>
        <v>#REF!</v>
      </c>
    </row>
    <row r="185" spans="1:18" ht="15" customHeight="1">
      <c r="B185" s="190">
        <v>8</v>
      </c>
      <c r="C185" s="190" t="e">
        <f>'報告書（事業主控）'!#REF!</f>
        <v>#REF!</v>
      </c>
      <c r="D185" s="190" t="e">
        <f>IF(E185&lt;&gt;"31 水力発電施設、ずい道等新設事業","",IF('報告書（事業主控）'!#REF!=11,1,IF('報告書（事業主控）'!#REF!=13,2,IF('報告書（事業主控）'!#REF!=15,3,IF('報告書（事業主控）'!#REF!=17,4,"")))))</f>
        <v>#REF!</v>
      </c>
      <c r="E185" s="190" t="e">
        <f>'報告書（事業主控）'!#REF!</f>
        <v>#REF!</v>
      </c>
      <c r="F185" s="190" t="e">
        <f>'報告書（事業主控）'!#REF!</f>
        <v>#REF!</v>
      </c>
      <c r="G185" s="190" t="e">
        <f>IF(OR(LEFT(E185,2)="31",LEFT(E185,2)="34",LEFT(E185,2)="36",LEFT(E185,2)="37"),VLOOKUP(E185,労務比率2,'報告書（事業主控）'!#REF!,FALSE),VLOOKUP(E185,労務比率,'報告書（事業主控）'!#REF!,FALSE))</f>
        <v>#REF!</v>
      </c>
      <c r="H185" s="190" t="e">
        <f>IF(OR(LEFT(E185,2)="31",LEFT(E185,2)="34",LEFT(E185,2)="36",LEFT(E185,2)="37"),VLOOKUP(E185,労務比率2,'報告書（事業主控）'!#REF!+1,FALSE),VLOOKUP(E185,労務比率,'報告書（事業主控）'!#REF!+1,FALSE))</f>
        <v>#REF!</v>
      </c>
      <c r="I185" s="190" t="e">
        <f>'報告書（事業主控）'!#REF!</f>
        <v>#REF!</v>
      </c>
      <c r="J185" s="190" t="e">
        <f>'報告書（事業主控）'!#REF!</f>
        <v>#REF!</v>
      </c>
      <c r="K185" s="190" t="e">
        <f>'報告書（事業主控）'!#REF!</f>
        <v>#REF!</v>
      </c>
      <c r="L185" s="190">
        <f t="shared" si="15"/>
        <v>0</v>
      </c>
      <c r="M185" s="190">
        <f t="shared" si="16"/>
        <v>0</v>
      </c>
      <c r="N185" s="190" t="e">
        <f t="shared" si="18"/>
        <v>#REF!</v>
      </c>
      <c r="O185" s="190" t="e">
        <f t="shared" si="17"/>
        <v>#REF!</v>
      </c>
      <c r="R185" s="190" t="e">
        <f>IF(AND(J185=0,C185&gt;=設定シート!E$101,C185&lt;=設定シート!G$101),1,0)</f>
        <v>#REF!</v>
      </c>
    </row>
    <row r="186" spans="1:18" ht="15" customHeight="1">
      <c r="B186" s="190">
        <v>9</v>
      </c>
      <c r="C186" s="190" t="e">
        <f>'報告書（事業主控）'!#REF!</f>
        <v>#REF!</v>
      </c>
      <c r="D186" s="190" t="e">
        <f>IF(E186&lt;&gt;"31 水力発電施設、ずい道等新設事業","",IF('報告書（事業主控）'!#REF!=11,1,IF('報告書（事業主控）'!#REF!=13,2,IF('報告書（事業主控）'!#REF!=15,3,IF('報告書（事業主控）'!#REF!=17,4,"")))))</f>
        <v>#REF!</v>
      </c>
      <c r="E186" s="190" t="e">
        <f>'報告書（事業主控）'!#REF!</f>
        <v>#REF!</v>
      </c>
      <c r="F186" s="190" t="e">
        <f>'報告書（事業主控）'!#REF!</f>
        <v>#REF!</v>
      </c>
      <c r="G186" s="190" t="e">
        <f>IF(OR(LEFT(E186,2)="31",LEFT(E186,2)="34",LEFT(E186,2)="36",LEFT(E186,2)="37"),VLOOKUP(E186,労務比率2,'報告書（事業主控）'!#REF!,FALSE),VLOOKUP(E186,労務比率,'報告書（事業主控）'!#REF!,FALSE))</f>
        <v>#REF!</v>
      </c>
      <c r="H186" s="190" t="e">
        <f>IF(OR(LEFT(E186,2)="31",LEFT(E186,2)="34",LEFT(E186,2)="36",LEFT(E186,2)="37"),VLOOKUP(E186,労務比率2,'報告書（事業主控）'!#REF!+1,FALSE),VLOOKUP(E186,労務比率,'報告書（事業主控）'!#REF!+1,FALSE))</f>
        <v>#REF!</v>
      </c>
      <c r="I186" s="190" t="e">
        <f>'報告書（事業主控）'!#REF!</f>
        <v>#REF!</v>
      </c>
      <c r="J186" s="190" t="e">
        <f>'報告書（事業主控）'!#REF!</f>
        <v>#REF!</v>
      </c>
      <c r="K186" s="190" t="e">
        <f>'報告書（事業主控）'!#REF!</f>
        <v>#REF!</v>
      </c>
      <c r="L186" s="190">
        <f t="shared" si="15"/>
        <v>0</v>
      </c>
      <c r="M186" s="190">
        <f t="shared" si="16"/>
        <v>0</v>
      </c>
      <c r="N186" s="190" t="e">
        <f t="shared" si="18"/>
        <v>#REF!</v>
      </c>
      <c r="O186" s="190" t="e">
        <f t="shared" si="17"/>
        <v>#REF!</v>
      </c>
      <c r="R186" s="190" t="e">
        <f>IF(AND(J186=0,C186&gt;=設定シート!E$101,C186&lt;=設定シート!G$101),1,0)</f>
        <v>#REF!</v>
      </c>
    </row>
    <row r="187" spans="1:18" ht="15" customHeight="1">
      <c r="A187" s="190">
        <v>15</v>
      </c>
      <c r="B187" s="190">
        <v>1</v>
      </c>
      <c r="C187" s="190" t="e">
        <f>'報告書（事業主控）'!#REF!</f>
        <v>#REF!</v>
      </c>
      <c r="D187" s="190" t="e">
        <f>IF(E187&lt;&gt;"31 水力発電施設、ずい道等新設事業","",IF('報告書（事業主控）'!#REF!=11,1,IF('報告書（事業主控）'!#REF!=13,2,IF('報告書（事業主控）'!#REF!=15,3,IF('報告書（事業主控）'!#REF!=17,4,"")))))</f>
        <v>#REF!</v>
      </c>
      <c r="E187" s="190" t="e">
        <f>'報告書（事業主控）'!#REF!</f>
        <v>#REF!</v>
      </c>
      <c r="F187" s="190" t="e">
        <f>'報告書（事業主控）'!#REF!</f>
        <v>#REF!</v>
      </c>
      <c r="G187" s="190" t="e">
        <f>IF(OR(LEFT(E187,2)="31",LEFT(E187,2)="34",LEFT(E187,2)="36",LEFT(E187,2)="37"),VLOOKUP(E187,労務比率2,'報告書（事業主控）'!#REF!,FALSE),VLOOKUP(E187,労務比率,'報告書（事業主控）'!#REF!,FALSE))</f>
        <v>#REF!</v>
      </c>
      <c r="H187" s="190" t="e">
        <f>IF(OR(LEFT(E187,2)="31",LEFT(E187,2)="34",LEFT(E187,2)="36",LEFT(E187,2)="37"),VLOOKUP(E187,労務比率2,'報告書（事業主控）'!#REF!+1,FALSE),VLOOKUP(E187,労務比率,'報告書（事業主控）'!#REF!+1,FALSE))</f>
        <v>#REF!</v>
      </c>
      <c r="I187" s="190" t="e">
        <f>'報告書（事業主控）'!#REF!</f>
        <v>#REF!</v>
      </c>
      <c r="J187" s="190" t="e">
        <f>'報告書（事業主控）'!#REF!</f>
        <v>#REF!</v>
      </c>
      <c r="K187" s="190" t="e">
        <f>'報告書（事業主控）'!#REF!</f>
        <v>#REF!</v>
      </c>
      <c r="L187" s="190">
        <f t="shared" si="15"/>
        <v>0</v>
      </c>
      <c r="M187" s="190">
        <f t="shared" si="16"/>
        <v>0</v>
      </c>
      <c r="N187" s="190" t="e">
        <f t="shared" si="18"/>
        <v>#REF!</v>
      </c>
      <c r="O187" s="190" t="e">
        <f t="shared" si="17"/>
        <v>#REF!</v>
      </c>
      <c r="P187" s="190">
        <f>INT(SUMIF(O187:O195,0,I187:I195)*105/108)</f>
        <v>0</v>
      </c>
      <c r="Q187" s="190">
        <f>INT(P187*IF(COUNTIF(R187:R195,1)=0,0,SUMIF(R187:R195,1,G187:G195)/COUNTIF(R187:R195,1))/100)</f>
        <v>0</v>
      </c>
      <c r="R187" s="190" t="e">
        <f>IF(AND(J187=0,C187&gt;=設定シート!E$101,C187&lt;=設定シート!G$101),1,0)</f>
        <v>#REF!</v>
      </c>
    </row>
    <row r="188" spans="1:18" ht="15" customHeight="1">
      <c r="B188" s="190">
        <v>2</v>
      </c>
      <c r="C188" s="190" t="e">
        <f>'報告書（事業主控）'!#REF!</f>
        <v>#REF!</v>
      </c>
      <c r="D188" s="190" t="e">
        <f>IF(E188&lt;&gt;"31 水力発電施設、ずい道等新設事業","",IF('報告書（事業主控）'!#REF!=11,1,IF('報告書（事業主控）'!#REF!=13,2,IF('報告書（事業主控）'!#REF!=15,3,IF('報告書（事業主控）'!#REF!=17,4,"")))))</f>
        <v>#REF!</v>
      </c>
      <c r="E188" s="190" t="e">
        <f>'報告書（事業主控）'!#REF!</f>
        <v>#REF!</v>
      </c>
      <c r="F188" s="190" t="e">
        <f>'報告書（事業主控）'!#REF!</f>
        <v>#REF!</v>
      </c>
      <c r="G188" s="190" t="e">
        <f>IF(OR(LEFT(E188,2)="31",LEFT(E188,2)="34",LEFT(E188,2)="36",LEFT(E188,2)="37"),VLOOKUP(E188,労務比率2,'報告書（事業主控）'!#REF!,FALSE),VLOOKUP(E188,労務比率,'報告書（事業主控）'!#REF!,FALSE))</f>
        <v>#REF!</v>
      </c>
      <c r="H188" s="190" t="e">
        <f>IF(OR(LEFT(E188,2)="31",LEFT(E188,2)="34",LEFT(E188,2)="36",LEFT(E188,2)="37"),VLOOKUP(E188,労務比率2,'報告書（事業主控）'!#REF!+1,FALSE),VLOOKUP(E188,労務比率,'報告書（事業主控）'!#REF!+1,FALSE))</f>
        <v>#REF!</v>
      </c>
      <c r="I188" s="190" t="e">
        <f>'報告書（事業主控）'!#REF!</f>
        <v>#REF!</v>
      </c>
      <c r="J188" s="190" t="e">
        <f>'報告書（事業主控）'!#REF!</f>
        <v>#REF!</v>
      </c>
      <c r="K188" s="190" t="e">
        <f>'報告書（事業主控）'!#REF!</f>
        <v>#REF!</v>
      </c>
      <c r="L188" s="190">
        <f t="shared" si="15"/>
        <v>0</v>
      </c>
      <c r="M188" s="190">
        <f t="shared" si="16"/>
        <v>0</v>
      </c>
      <c r="N188" s="190" t="e">
        <f t="shared" si="18"/>
        <v>#REF!</v>
      </c>
      <c r="O188" s="190" t="e">
        <f t="shared" si="17"/>
        <v>#REF!</v>
      </c>
      <c r="R188" s="190" t="e">
        <f>IF(AND(J188=0,C188&gt;=設定シート!E$101,C188&lt;=設定シート!G$101),1,0)</f>
        <v>#REF!</v>
      </c>
    </row>
    <row r="189" spans="1:18" ht="15" customHeight="1">
      <c r="B189" s="190">
        <v>3</v>
      </c>
      <c r="C189" s="190" t="e">
        <f>'報告書（事業主控）'!#REF!</f>
        <v>#REF!</v>
      </c>
      <c r="D189" s="190" t="e">
        <f>IF(E189&lt;&gt;"31 水力発電施設、ずい道等新設事業","",IF('報告書（事業主控）'!#REF!=11,1,IF('報告書（事業主控）'!#REF!=13,2,IF('報告書（事業主控）'!#REF!=15,3,IF('報告書（事業主控）'!#REF!=17,4,"")))))</f>
        <v>#REF!</v>
      </c>
      <c r="E189" s="190" t="e">
        <f>'報告書（事業主控）'!#REF!</f>
        <v>#REF!</v>
      </c>
      <c r="F189" s="190" t="e">
        <f>'報告書（事業主控）'!#REF!</f>
        <v>#REF!</v>
      </c>
      <c r="G189" s="190" t="e">
        <f>IF(OR(LEFT(E189,2)="31",LEFT(E189,2)="34",LEFT(E189,2)="36",LEFT(E189,2)="37"),VLOOKUP(E189,労務比率2,'報告書（事業主控）'!#REF!,FALSE),VLOOKUP(E189,労務比率,'報告書（事業主控）'!#REF!,FALSE))</f>
        <v>#REF!</v>
      </c>
      <c r="H189" s="190" t="e">
        <f>IF(OR(LEFT(E189,2)="31",LEFT(E189,2)="34",LEFT(E189,2)="36",LEFT(E189,2)="37"),VLOOKUP(E189,労務比率2,'報告書（事業主控）'!#REF!+1,FALSE),VLOOKUP(E189,労務比率,'報告書（事業主控）'!#REF!+1,FALSE))</f>
        <v>#REF!</v>
      </c>
      <c r="I189" s="190" t="e">
        <f>'報告書（事業主控）'!#REF!</f>
        <v>#REF!</v>
      </c>
      <c r="J189" s="190" t="e">
        <f>'報告書（事業主控）'!#REF!</f>
        <v>#REF!</v>
      </c>
      <c r="K189" s="190" t="e">
        <f>'報告書（事業主控）'!#REF!</f>
        <v>#REF!</v>
      </c>
      <c r="L189" s="190">
        <f t="shared" si="15"/>
        <v>0</v>
      </c>
      <c r="M189" s="190">
        <f t="shared" si="16"/>
        <v>0</v>
      </c>
      <c r="N189" s="190" t="e">
        <f t="shared" si="18"/>
        <v>#REF!</v>
      </c>
      <c r="O189" s="190" t="e">
        <f t="shared" si="17"/>
        <v>#REF!</v>
      </c>
      <c r="R189" s="190" t="e">
        <f>IF(AND(J189=0,C189&gt;=設定シート!E$101,C189&lt;=設定シート!G$101),1,0)</f>
        <v>#REF!</v>
      </c>
    </row>
    <row r="190" spans="1:18" ht="15" customHeight="1">
      <c r="B190" s="190">
        <v>4</v>
      </c>
      <c r="C190" s="190" t="e">
        <f>'報告書（事業主控）'!#REF!</f>
        <v>#REF!</v>
      </c>
      <c r="D190" s="190" t="e">
        <f>IF(E190&lt;&gt;"31 水力発電施設、ずい道等新設事業","",IF('報告書（事業主控）'!#REF!=11,1,IF('報告書（事業主控）'!#REF!=13,2,IF('報告書（事業主控）'!#REF!=15,3,IF('報告書（事業主控）'!#REF!=17,4,"")))))</f>
        <v>#REF!</v>
      </c>
      <c r="E190" s="190" t="e">
        <f>'報告書（事業主控）'!#REF!</f>
        <v>#REF!</v>
      </c>
      <c r="F190" s="190" t="e">
        <f>'報告書（事業主控）'!#REF!</f>
        <v>#REF!</v>
      </c>
      <c r="G190" s="190" t="e">
        <f>IF(OR(LEFT(E190,2)="31",LEFT(E190,2)="34",LEFT(E190,2)="36",LEFT(E190,2)="37"),VLOOKUP(E190,労務比率2,'報告書（事業主控）'!#REF!,FALSE),VLOOKUP(E190,労務比率,'報告書（事業主控）'!#REF!,FALSE))</f>
        <v>#REF!</v>
      </c>
      <c r="H190" s="190" t="e">
        <f>IF(OR(LEFT(E190,2)="31",LEFT(E190,2)="34",LEFT(E190,2)="36",LEFT(E190,2)="37"),VLOOKUP(E190,労務比率2,'報告書（事業主控）'!#REF!+1,FALSE),VLOOKUP(E190,労務比率,'報告書（事業主控）'!#REF!+1,FALSE))</f>
        <v>#REF!</v>
      </c>
      <c r="I190" s="190" t="e">
        <f>'報告書（事業主控）'!#REF!</f>
        <v>#REF!</v>
      </c>
      <c r="J190" s="190" t="e">
        <f>'報告書（事業主控）'!#REF!</f>
        <v>#REF!</v>
      </c>
      <c r="K190" s="190" t="e">
        <f>'報告書（事業主控）'!#REF!</f>
        <v>#REF!</v>
      </c>
      <c r="L190" s="190">
        <f t="shared" si="15"/>
        <v>0</v>
      </c>
      <c r="M190" s="190">
        <f t="shared" si="16"/>
        <v>0</v>
      </c>
      <c r="N190" s="190" t="e">
        <f t="shared" si="18"/>
        <v>#REF!</v>
      </c>
      <c r="O190" s="190" t="e">
        <f t="shared" si="17"/>
        <v>#REF!</v>
      </c>
      <c r="R190" s="190" t="e">
        <f>IF(AND(J190=0,C190&gt;=設定シート!E$101,C190&lt;=設定シート!G$101),1,0)</f>
        <v>#REF!</v>
      </c>
    </row>
    <row r="191" spans="1:18" ht="15" customHeight="1">
      <c r="B191" s="190">
        <v>5</v>
      </c>
      <c r="C191" s="190" t="e">
        <f>'報告書（事業主控）'!#REF!</f>
        <v>#REF!</v>
      </c>
      <c r="D191" s="190" t="e">
        <f>IF(E191&lt;&gt;"31 水力発電施設、ずい道等新設事業","",IF('報告書（事業主控）'!#REF!=11,1,IF('報告書（事業主控）'!#REF!=13,2,IF('報告書（事業主控）'!#REF!=15,3,IF('報告書（事業主控）'!#REF!=17,4,"")))))</f>
        <v>#REF!</v>
      </c>
      <c r="E191" s="190" t="e">
        <f>'報告書（事業主控）'!#REF!</f>
        <v>#REF!</v>
      </c>
      <c r="F191" s="190" t="e">
        <f>'報告書（事業主控）'!#REF!</f>
        <v>#REF!</v>
      </c>
      <c r="G191" s="190" t="e">
        <f>IF(OR(LEFT(E191,2)="31",LEFT(E191,2)="34",LEFT(E191,2)="36",LEFT(E191,2)="37"),VLOOKUP(E191,労務比率2,'報告書（事業主控）'!#REF!,FALSE),VLOOKUP(E191,労務比率,'報告書（事業主控）'!#REF!,FALSE))</f>
        <v>#REF!</v>
      </c>
      <c r="H191" s="190" t="e">
        <f>IF(OR(LEFT(E191,2)="31",LEFT(E191,2)="34",LEFT(E191,2)="36",LEFT(E191,2)="37"),VLOOKUP(E191,労務比率2,'報告書（事業主控）'!#REF!+1,FALSE),VLOOKUP(E191,労務比率,'報告書（事業主控）'!#REF!+1,FALSE))</f>
        <v>#REF!</v>
      </c>
      <c r="I191" s="190" t="e">
        <f>'報告書（事業主控）'!#REF!</f>
        <v>#REF!</v>
      </c>
      <c r="J191" s="190" t="e">
        <f>'報告書（事業主控）'!#REF!</f>
        <v>#REF!</v>
      </c>
      <c r="K191" s="190" t="e">
        <f>'報告書（事業主控）'!#REF!</f>
        <v>#REF!</v>
      </c>
      <c r="L191" s="190">
        <f t="shared" si="15"/>
        <v>0</v>
      </c>
      <c r="M191" s="190">
        <f t="shared" si="16"/>
        <v>0</v>
      </c>
      <c r="N191" s="190" t="e">
        <f t="shared" si="18"/>
        <v>#REF!</v>
      </c>
      <c r="O191" s="190" t="e">
        <f t="shared" si="17"/>
        <v>#REF!</v>
      </c>
      <c r="R191" s="190" t="e">
        <f>IF(AND(J191=0,C191&gt;=設定シート!E$101,C191&lt;=設定シート!G$101),1,0)</f>
        <v>#REF!</v>
      </c>
    </row>
    <row r="192" spans="1:18" ht="15" customHeight="1">
      <c r="B192" s="190">
        <v>6</v>
      </c>
      <c r="C192" s="190" t="e">
        <f>'報告書（事業主控）'!#REF!</f>
        <v>#REF!</v>
      </c>
      <c r="D192" s="190" t="e">
        <f>IF(E192&lt;&gt;"31 水力発電施設、ずい道等新設事業","",IF('報告書（事業主控）'!#REF!=11,1,IF('報告書（事業主控）'!#REF!=13,2,IF('報告書（事業主控）'!#REF!=15,3,IF('報告書（事業主控）'!#REF!=17,4,"")))))</f>
        <v>#REF!</v>
      </c>
      <c r="E192" s="190" t="e">
        <f>'報告書（事業主控）'!#REF!</f>
        <v>#REF!</v>
      </c>
      <c r="F192" s="190" t="e">
        <f>'報告書（事業主控）'!#REF!</f>
        <v>#REF!</v>
      </c>
      <c r="G192" s="190" t="e">
        <f>IF(OR(LEFT(E192,2)="31",LEFT(E192,2)="34",LEFT(E192,2)="36",LEFT(E192,2)="37"),VLOOKUP(E192,労務比率2,'報告書（事業主控）'!#REF!,FALSE),VLOOKUP(E192,労務比率,'報告書（事業主控）'!#REF!,FALSE))</f>
        <v>#REF!</v>
      </c>
      <c r="H192" s="190" t="e">
        <f>IF(OR(LEFT(E192,2)="31",LEFT(E192,2)="34",LEFT(E192,2)="36",LEFT(E192,2)="37"),VLOOKUP(E192,労務比率2,'報告書（事業主控）'!#REF!+1,FALSE),VLOOKUP(E192,労務比率,'報告書（事業主控）'!#REF!+1,FALSE))</f>
        <v>#REF!</v>
      </c>
      <c r="I192" s="190" t="e">
        <f>'報告書（事業主控）'!#REF!</f>
        <v>#REF!</v>
      </c>
      <c r="J192" s="190" t="e">
        <f>'報告書（事業主控）'!#REF!</f>
        <v>#REF!</v>
      </c>
      <c r="K192" s="190" t="e">
        <f>'報告書（事業主控）'!#REF!</f>
        <v>#REF!</v>
      </c>
      <c r="L192" s="190">
        <f t="shared" si="15"/>
        <v>0</v>
      </c>
      <c r="M192" s="190">
        <f t="shared" si="16"/>
        <v>0</v>
      </c>
      <c r="N192" s="190" t="e">
        <f t="shared" si="18"/>
        <v>#REF!</v>
      </c>
      <c r="O192" s="190" t="e">
        <f t="shared" si="17"/>
        <v>#REF!</v>
      </c>
      <c r="R192" s="190" t="e">
        <f>IF(AND(J192=0,C192&gt;=設定シート!E$101,C192&lt;=設定シート!G$101),1,0)</f>
        <v>#REF!</v>
      </c>
    </row>
    <row r="193" spans="1:18" ht="15" customHeight="1">
      <c r="B193" s="190">
        <v>7</v>
      </c>
      <c r="C193" s="190" t="e">
        <f>'報告書（事業主控）'!#REF!</f>
        <v>#REF!</v>
      </c>
      <c r="D193" s="190" t="e">
        <f>IF(E193&lt;&gt;"31 水力発電施設、ずい道等新設事業","",IF('報告書（事業主控）'!#REF!=11,1,IF('報告書（事業主控）'!#REF!=13,2,IF('報告書（事業主控）'!#REF!=15,3,IF('報告書（事業主控）'!#REF!=17,4,"")))))</f>
        <v>#REF!</v>
      </c>
      <c r="E193" s="190" t="e">
        <f>'報告書（事業主控）'!#REF!</f>
        <v>#REF!</v>
      </c>
      <c r="F193" s="190" t="e">
        <f>'報告書（事業主控）'!#REF!</f>
        <v>#REF!</v>
      </c>
      <c r="G193" s="190" t="e">
        <f>IF(OR(LEFT(E193,2)="31",LEFT(E193,2)="34",LEFT(E193,2)="36",LEFT(E193,2)="37"),VLOOKUP(E193,労務比率2,'報告書（事業主控）'!#REF!,FALSE),VLOOKUP(E193,労務比率,'報告書（事業主控）'!#REF!,FALSE))</f>
        <v>#REF!</v>
      </c>
      <c r="H193" s="190" t="e">
        <f>IF(OR(LEFT(E193,2)="31",LEFT(E193,2)="34",LEFT(E193,2)="36",LEFT(E193,2)="37"),VLOOKUP(E193,労務比率2,'報告書（事業主控）'!#REF!+1,FALSE),VLOOKUP(E193,労務比率,'報告書（事業主控）'!#REF!+1,FALSE))</f>
        <v>#REF!</v>
      </c>
      <c r="I193" s="190" t="e">
        <f>'報告書（事業主控）'!#REF!</f>
        <v>#REF!</v>
      </c>
      <c r="J193" s="190" t="e">
        <f>'報告書（事業主控）'!#REF!</f>
        <v>#REF!</v>
      </c>
      <c r="K193" s="190" t="e">
        <f>'報告書（事業主控）'!#REF!</f>
        <v>#REF!</v>
      </c>
      <c r="L193" s="190">
        <f t="shared" ref="L193:L256" si="19">IF(ISERROR(INT((ROUNDDOWN(I193*G193/100,0)+K193)/1000)),0,INT((ROUNDDOWN(I193*G193/100,0)+K193)/1000))</f>
        <v>0</v>
      </c>
      <c r="M193" s="190">
        <f t="shared" ref="M193:M256" si="20">IF(ISERROR(L193*H193),0,L193*H193)</f>
        <v>0</v>
      </c>
      <c r="N193" s="190" t="e">
        <f t="shared" si="18"/>
        <v>#REF!</v>
      </c>
      <c r="O193" s="190" t="e">
        <f t="shared" ref="O193:O256" si="21">IF(I193=N193,IF(ISERROR(ROUNDDOWN(I193*G193/100,0)+K193),0,ROUNDDOWN(I193*G193/100,0)+K193),0)</f>
        <v>#REF!</v>
      </c>
      <c r="R193" s="190" t="e">
        <f>IF(AND(J193=0,C193&gt;=設定シート!E$101,C193&lt;=設定シート!G$101),1,0)</f>
        <v>#REF!</v>
      </c>
    </row>
    <row r="194" spans="1:18" ht="15" customHeight="1">
      <c r="B194" s="190">
        <v>8</v>
      </c>
      <c r="C194" s="190" t="e">
        <f>'報告書（事業主控）'!#REF!</f>
        <v>#REF!</v>
      </c>
      <c r="D194" s="190" t="e">
        <f>IF(E194&lt;&gt;"31 水力発電施設、ずい道等新設事業","",IF('報告書（事業主控）'!#REF!=11,1,IF('報告書（事業主控）'!#REF!=13,2,IF('報告書（事業主控）'!#REF!=15,3,IF('報告書（事業主控）'!#REF!=17,4,"")))))</f>
        <v>#REF!</v>
      </c>
      <c r="E194" s="190" t="e">
        <f>'報告書（事業主控）'!#REF!</f>
        <v>#REF!</v>
      </c>
      <c r="F194" s="190" t="e">
        <f>'報告書（事業主控）'!#REF!</f>
        <v>#REF!</v>
      </c>
      <c r="G194" s="190" t="e">
        <f>IF(OR(LEFT(E194,2)="31",LEFT(E194,2)="34",LEFT(E194,2)="36",LEFT(E194,2)="37"),VLOOKUP(E194,労務比率2,'報告書（事業主控）'!#REF!,FALSE),VLOOKUP(E194,労務比率,'報告書（事業主控）'!#REF!,FALSE))</f>
        <v>#REF!</v>
      </c>
      <c r="H194" s="190" t="e">
        <f>IF(OR(LEFT(E194,2)="31",LEFT(E194,2)="34",LEFT(E194,2)="36",LEFT(E194,2)="37"),VLOOKUP(E194,労務比率2,'報告書（事業主控）'!#REF!+1,FALSE),VLOOKUP(E194,労務比率,'報告書（事業主控）'!#REF!+1,FALSE))</f>
        <v>#REF!</v>
      </c>
      <c r="I194" s="190" t="e">
        <f>'報告書（事業主控）'!#REF!</f>
        <v>#REF!</v>
      </c>
      <c r="J194" s="190" t="e">
        <f>'報告書（事業主控）'!#REF!</f>
        <v>#REF!</v>
      </c>
      <c r="K194" s="190" t="e">
        <f>'報告書（事業主控）'!#REF!</f>
        <v>#REF!</v>
      </c>
      <c r="L194" s="190">
        <f t="shared" si="19"/>
        <v>0</v>
      </c>
      <c r="M194" s="190">
        <f t="shared" si="20"/>
        <v>0</v>
      </c>
      <c r="N194" s="190" t="e">
        <f t="shared" ref="N194:N257" si="22">IF(R194=1,0,I194)</f>
        <v>#REF!</v>
      </c>
      <c r="O194" s="190" t="e">
        <f t="shared" si="21"/>
        <v>#REF!</v>
      </c>
      <c r="R194" s="190" t="e">
        <f>IF(AND(J194=0,C194&gt;=設定シート!E$101,C194&lt;=設定シート!G$101),1,0)</f>
        <v>#REF!</v>
      </c>
    </row>
    <row r="195" spans="1:18" ht="15" customHeight="1">
      <c r="B195" s="190">
        <v>9</v>
      </c>
      <c r="C195" s="190" t="e">
        <f>'報告書（事業主控）'!#REF!</f>
        <v>#REF!</v>
      </c>
      <c r="D195" s="190" t="e">
        <f>IF(E195&lt;&gt;"31 水力発電施設、ずい道等新設事業","",IF('報告書（事業主控）'!#REF!=11,1,IF('報告書（事業主控）'!#REF!=13,2,IF('報告書（事業主控）'!#REF!=15,3,IF('報告書（事業主控）'!#REF!=17,4,"")))))</f>
        <v>#REF!</v>
      </c>
      <c r="E195" s="190" t="e">
        <f>'報告書（事業主控）'!#REF!</f>
        <v>#REF!</v>
      </c>
      <c r="F195" s="190" t="e">
        <f>'報告書（事業主控）'!#REF!</f>
        <v>#REF!</v>
      </c>
      <c r="G195" s="190" t="e">
        <f>IF(OR(LEFT(E195,2)="31",LEFT(E195,2)="34",LEFT(E195,2)="36",LEFT(E195,2)="37"),VLOOKUP(E195,労務比率2,'報告書（事業主控）'!#REF!,FALSE),VLOOKUP(E195,労務比率,'報告書（事業主控）'!#REF!,FALSE))</f>
        <v>#REF!</v>
      </c>
      <c r="H195" s="190" t="e">
        <f>IF(OR(LEFT(E195,2)="31",LEFT(E195,2)="34",LEFT(E195,2)="36",LEFT(E195,2)="37"),VLOOKUP(E195,労務比率2,'報告書（事業主控）'!#REF!+1,FALSE),VLOOKUP(E195,労務比率,'報告書（事業主控）'!#REF!+1,FALSE))</f>
        <v>#REF!</v>
      </c>
      <c r="I195" s="190" t="e">
        <f>'報告書（事業主控）'!#REF!</f>
        <v>#REF!</v>
      </c>
      <c r="J195" s="190" t="e">
        <f>'報告書（事業主控）'!#REF!</f>
        <v>#REF!</v>
      </c>
      <c r="K195" s="190" t="e">
        <f>'報告書（事業主控）'!#REF!</f>
        <v>#REF!</v>
      </c>
      <c r="L195" s="190">
        <f t="shared" si="19"/>
        <v>0</v>
      </c>
      <c r="M195" s="190">
        <f t="shared" si="20"/>
        <v>0</v>
      </c>
      <c r="N195" s="190" t="e">
        <f t="shared" si="22"/>
        <v>#REF!</v>
      </c>
      <c r="O195" s="190" t="e">
        <f t="shared" si="21"/>
        <v>#REF!</v>
      </c>
      <c r="R195" s="190" t="e">
        <f>IF(AND(J195=0,C195&gt;=設定シート!E$101,C195&lt;=設定シート!G$101),1,0)</f>
        <v>#REF!</v>
      </c>
    </row>
    <row r="196" spans="1:18" ht="15" customHeight="1">
      <c r="A196" s="190">
        <v>16</v>
      </c>
      <c r="B196" s="190">
        <v>1</v>
      </c>
      <c r="C196" s="190" t="e">
        <f>'報告書（事業主控）'!#REF!</f>
        <v>#REF!</v>
      </c>
      <c r="D196" s="190" t="e">
        <f>IF(E196&lt;&gt;"31 水力発電施設、ずい道等新設事業","",IF('報告書（事業主控）'!#REF!=11,1,IF('報告書（事業主控）'!#REF!=13,2,IF('報告書（事業主控）'!#REF!=15,3,IF('報告書（事業主控）'!#REF!=17,4,"")))))</f>
        <v>#REF!</v>
      </c>
      <c r="E196" s="190" t="e">
        <f>'報告書（事業主控）'!#REF!</f>
        <v>#REF!</v>
      </c>
      <c r="F196" s="190" t="e">
        <f>'報告書（事業主控）'!#REF!</f>
        <v>#REF!</v>
      </c>
      <c r="G196" s="190" t="e">
        <f>IF(OR(LEFT(E196,2)="31",LEFT(E196,2)="34",LEFT(E196,2)="36",LEFT(E196,2)="37"),VLOOKUP(E196,労務比率2,'報告書（事業主控）'!#REF!,FALSE),VLOOKUP(E196,労務比率,'報告書（事業主控）'!#REF!,FALSE))</f>
        <v>#REF!</v>
      </c>
      <c r="H196" s="190" t="e">
        <f>IF(OR(LEFT(E196,2)="31",LEFT(E196,2)="34",LEFT(E196,2)="36",LEFT(E196,2)="37"),VLOOKUP(E196,労務比率2,'報告書（事業主控）'!#REF!+1,FALSE),VLOOKUP(E196,労務比率,'報告書（事業主控）'!#REF!+1,FALSE))</f>
        <v>#REF!</v>
      </c>
      <c r="I196" s="190" t="e">
        <f>'報告書（事業主控）'!#REF!</f>
        <v>#REF!</v>
      </c>
      <c r="J196" s="190" t="e">
        <f>'報告書（事業主控）'!#REF!</f>
        <v>#REF!</v>
      </c>
      <c r="K196" s="190" t="e">
        <f>'報告書（事業主控）'!#REF!</f>
        <v>#REF!</v>
      </c>
      <c r="L196" s="190">
        <f t="shared" si="19"/>
        <v>0</v>
      </c>
      <c r="M196" s="190">
        <f t="shared" si="20"/>
        <v>0</v>
      </c>
      <c r="N196" s="190" t="e">
        <f t="shared" si="22"/>
        <v>#REF!</v>
      </c>
      <c r="O196" s="190" t="e">
        <f t="shared" si="21"/>
        <v>#REF!</v>
      </c>
      <c r="P196" s="190">
        <f>INT(SUMIF(O196:O204,0,I196:I204)*105/108)</f>
        <v>0</v>
      </c>
      <c r="Q196" s="190">
        <f>INT(P196*IF(COUNTIF(R196:R204,1)=0,0,SUMIF(R196:R204,1,G196:G204)/COUNTIF(R196:R204,1))/100)</f>
        <v>0</v>
      </c>
      <c r="R196" s="190" t="e">
        <f>IF(AND(J196=0,C196&gt;=設定シート!E$101,C196&lt;=設定シート!G$101),1,0)</f>
        <v>#REF!</v>
      </c>
    </row>
    <row r="197" spans="1:18" ht="15" customHeight="1">
      <c r="B197" s="190">
        <v>2</v>
      </c>
      <c r="C197" s="190" t="e">
        <f>'報告書（事業主控）'!#REF!</f>
        <v>#REF!</v>
      </c>
      <c r="D197" s="190" t="e">
        <f>IF(E197&lt;&gt;"31 水力発電施設、ずい道等新設事業","",IF('報告書（事業主控）'!#REF!=11,1,IF('報告書（事業主控）'!#REF!=13,2,IF('報告書（事業主控）'!#REF!=15,3,IF('報告書（事業主控）'!#REF!=17,4,"")))))</f>
        <v>#REF!</v>
      </c>
      <c r="E197" s="190" t="e">
        <f>'報告書（事業主控）'!#REF!</f>
        <v>#REF!</v>
      </c>
      <c r="F197" s="190" t="e">
        <f>'報告書（事業主控）'!#REF!</f>
        <v>#REF!</v>
      </c>
      <c r="G197" s="190" t="e">
        <f>IF(OR(LEFT(E197,2)="31",LEFT(E197,2)="34",LEFT(E197,2)="36",LEFT(E197,2)="37"),VLOOKUP(E197,労務比率2,'報告書（事業主控）'!#REF!,FALSE),VLOOKUP(E197,労務比率,'報告書（事業主控）'!#REF!,FALSE))</f>
        <v>#REF!</v>
      </c>
      <c r="H197" s="190" t="e">
        <f>IF(OR(LEFT(E197,2)="31",LEFT(E197,2)="34",LEFT(E197,2)="36",LEFT(E197,2)="37"),VLOOKUP(E197,労務比率2,'報告書（事業主控）'!#REF!+1,FALSE),VLOOKUP(E197,労務比率,'報告書（事業主控）'!#REF!+1,FALSE))</f>
        <v>#REF!</v>
      </c>
      <c r="I197" s="190" t="e">
        <f>'報告書（事業主控）'!#REF!</f>
        <v>#REF!</v>
      </c>
      <c r="J197" s="190" t="e">
        <f>'報告書（事業主控）'!#REF!</f>
        <v>#REF!</v>
      </c>
      <c r="K197" s="190" t="e">
        <f>'報告書（事業主控）'!#REF!</f>
        <v>#REF!</v>
      </c>
      <c r="L197" s="190">
        <f t="shared" si="19"/>
        <v>0</v>
      </c>
      <c r="M197" s="190">
        <f t="shared" si="20"/>
        <v>0</v>
      </c>
      <c r="N197" s="190" t="e">
        <f t="shared" si="22"/>
        <v>#REF!</v>
      </c>
      <c r="O197" s="190" t="e">
        <f t="shared" si="21"/>
        <v>#REF!</v>
      </c>
      <c r="R197" s="190" t="e">
        <f>IF(AND(J197=0,C197&gt;=設定シート!E$101,C197&lt;=設定シート!G$101),1,0)</f>
        <v>#REF!</v>
      </c>
    </row>
    <row r="198" spans="1:18" ht="15" customHeight="1">
      <c r="B198" s="190">
        <v>3</v>
      </c>
      <c r="C198" s="190" t="e">
        <f>'報告書（事業主控）'!#REF!</f>
        <v>#REF!</v>
      </c>
      <c r="D198" s="190" t="e">
        <f>IF(E198&lt;&gt;"31 水力発電施設、ずい道等新設事業","",IF('報告書（事業主控）'!#REF!=11,1,IF('報告書（事業主控）'!#REF!=13,2,IF('報告書（事業主控）'!#REF!=15,3,IF('報告書（事業主控）'!#REF!=17,4,"")))))</f>
        <v>#REF!</v>
      </c>
      <c r="E198" s="190" t="e">
        <f>'報告書（事業主控）'!#REF!</f>
        <v>#REF!</v>
      </c>
      <c r="F198" s="190" t="e">
        <f>'報告書（事業主控）'!#REF!</f>
        <v>#REF!</v>
      </c>
      <c r="G198" s="190" t="e">
        <f>IF(OR(LEFT(E198,2)="31",LEFT(E198,2)="34",LEFT(E198,2)="36",LEFT(E198,2)="37"),VLOOKUP(E198,労務比率2,'報告書（事業主控）'!#REF!,FALSE),VLOOKUP(E198,労務比率,'報告書（事業主控）'!#REF!,FALSE))</f>
        <v>#REF!</v>
      </c>
      <c r="H198" s="190" t="e">
        <f>IF(OR(LEFT(E198,2)="31",LEFT(E198,2)="34",LEFT(E198,2)="36",LEFT(E198,2)="37"),VLOOKUP(E198,労務比率2,'報告書（事業主控）'!#REF!+1,FALSE),VLOOKUP(E198,労務比率,'報告書（事業主控）'!#REF!+1,FALSE))</f>
        <v>#REF!</v>
      </c>
      <c r="I198" s="190" t="e">
        <f>'報告書（事業主控）'!#REF!</f>
        <v>#REF!</v>
      </c>
      <c r="J198" s="190" t="e">
        <f>'報告書（事業主控）'!#REF!</f>
        <v>#REF!</v>
      </c>
      <c r="K198" s="190" t="e">
        <f>'報告書（事業主控）'!#REF!</f>
        <v>#REF!</v>
      </c>
      <c r="L198" s="190">
        <f t="shared" si="19"/>
        <v>0</v>
      </c>
      <c r="M198" s="190">
        <f t="shared" si="20"/>
        <v>0</v>
      </c>
      <c r="N198" s="190" t="e">
        <f t="shared" si="22"/>
        <v>#REF!</v>
      </c>
      <c r="O198" s="190" t="e">
        <f t="shared" si="21"/>
        <v>#REF!</v>
      </c>
      <c r="R198" s="190" t="e">
        <f>IF(AND(J198=0,C198&gt;=設定シート!E$101,C198&lt;=設定シート!G$101),1,0)</f>
        <v>#REF!</v>
      </c>
    </row>
    <row r="199" spans="1:18" ht="15" customHeight="1">
      <c r="B199" s="190">
        <v>4</v>
      </c>
      <c r="C199" s="190" t="e">
        <f>'報告書（事業主控）'!#REF!</f>
        <v>#REF!</v>
      </c>
      <c r="D199" s="190" t="e">
        <f>IF(E199&lt;&gt;"31 水力発電施設、ずい道等新設事業","",IF('報告書（事業主控）'!#REF!=11,1,IF('報告書（事業主控）'!#REF!=13,2,IF('報告書（事業主控）'!#REF!=15,3,IF('報告書（事業主控）'!#REF!=17,4,"")))))</f>
        <v>#REF!</v>
      </c>
      <c r="E199" s="190" t="e">
        <f>'報告書（事業主控）'!#REF!</f>
        <v>#REF!</v>
      </c>
      <c r="F199" s="190" t="e">
        <f>'報告書（事業主控）'!#REF!</f>
        <v>#REF!</v>
      </c>
      <c r="G199" s="190" t="e">
        <f>IF(OR(LEFT(E199,2)="31",LEFT(E199,2)="34",LEFT(E199,2)="36",LEFT(E199,2)="37"),VLOOKUP(E199,労務比率2,'報告書（事業主控）'!#REF!,FALSE),VLOOKUP(E199,労務比率,'報告書（事業主控）'!#REF!,FALSE))</f>
        <v>#REF!</v>
      </c>
      <c r="H199" s="190" t="e">
        <f>IF(OR(LEFT(E199,2)="31",LEFT(E199,2)="34",LEFT(E199,2)="36",LEFT(E199,2)="37"),VLOOKUP(E199,労務比率2,'報告書（事業主控）'!#REF!+1,FALSE),VLOOKUP(E199,労務比率,'報告書（事業主控）'!#REF!+1,FALSE))</f>
        <v>#REF!</v>
      </c>
      <c r="I199" s="190" t="e">
        <f>'報告書（事業主控）'!#REF!</f>
        <v>#REF!</v>
      </c>
      <c r="J199" s="190" t="e">
        <f>'報告書（事業主控）'!#REF!</f>
        <v>#REF!</v>
      </c>
      <c r="K199" s="190" t="e">
        <f>'報告書（事業主控）'!#REF!</f>
        <v>#REF!</v>
      </c>
      <c r="L199" s="190">
        <f t="shared" si="19"/>
        <v>0</v>
      </c>
      <c r="M199" s="190">
        <f t="shared" si="20"/>
        <v>0</v>
      </c>
      <c r="N199" s="190" t="e">
        <f t="shared" si="22"/>
        <v>#REF!</v>
      </c>
      <c r="O199" s="190" t="e">
        <f t="shared" si="21"/>
        <v>#REF!</v>
      </c>
      <c r="R199" s="190" t="e">
        <f>IF(AND(J199=0,C199&gt;=設定シート!E$101,C199&lt;=設定シート!G$101),1,0)</f>
        <v>#REF!</v>
      </c>
    </row>
    <row r="200" spans="1:18" ht="15" customHeight="1">
      <c r="B200" s="190">
        <v>5</v>
      </c>
      <c r="C200" s="190" t="e">
        <f>'報告書（事業主控）'!#REF!</f>
        <v>#REF!</v>
      </c>
      <c r="D200" s="190" t="e">
        <f>IF(E200&lt;&gt;"31 水力発電施設、ずい道等新設事業","",IF('報告書（事業主控）'!#REF!=11,1,IF('報告書（事業主控）'!#REF!=13,2,IF('報告書（事業主控）'!#REF!=15,3,IF('報告書（事業主控）'!#REF!=17,4,"")))))</f>
        <v>#REF!</v>
      </c>
      <c r="E200" s="190" t="e">
        <f>'報告書（事業主控）'!#REF!</f>
        <v>#REF!</v>
      </c>
      <c r="F200" s="190" t="e">
        <f>'報告書（事業主控）'!#REF!</f>
        <v>#REF!</v>
      </c>
      <c r="G200" s="190" t="e">
        <f>IF(OR(LEFT(E200,2)="31",LEFT(E200,2)="34",LEFT(E200,2)="36",LEFT(E200,2)="37"),VLOOKUP(E200,労務比率2,'報告書（事業主控）'!#REF!,FALSE),VLOOKUP(E200,労務比率,'報告書（事業主控）'!#REF!,FALSE))</f>
        <v>#REF!</v>
      </c>
      <c r="H200" s="190" t="e">
        <f>IF(OR(LEFT(E200,2)="31",LEFT(E200,2)="34",LEFT(E200,2)="36",LEFT(E200,2)="37"),VLOOKUP(E200,労務比率2,'報告書（事業主控）'!#REF!+1,FALSE),VLOOKUP(E200,労務比率,'報告書（事業主控）'!#REF!+1,FALSE))</f>
        <v>#REF!</v>
      </c>
      <c r="I200" s="190" t="e">
        <f>'報告書（事業主控）'!#REF!</f>
        <v>#REF!</v>
      </c>
      <c r="J200" s="190" t="e">
        <f>'報告書（事業主控）'!#REF!</f>
        <v>#REF!</v>
      </c>
      <c r="K200" s="190" t="e">
        <f>'報告書（事業主控）'!#REF!</f>
        <v>#REF!</v>
      </c>
      <c r="L200" s="190">
        <f t="shared" si="19"/>
        <v>0</v>
      </c>
      <c r="M200" s="190">
        <f t="shared" si="20"/>
        <v>0</v>
      </c>
      <c r="N200" s="190" t="e">
        <f t="shared" si="22"/>
        <v>#REF!</v>
      </c>
      <c r="O200" s="190" t="e">
        <f t="shared" si="21"/>
        <v>#REF!</v>
      </c>
      <c r="R200" s="190" t="e">
        <f>IF(AND(J200=0,C200&gt;=設定シート!E$101,C200&lt;=設定シート!G$101),1,0)</f>
        <v>#REF!</v>
      </c>
    </row>
    <row r="201" spans="1:18" ht="15" customHeight="1">
      <c r="B201" s="190">
        <v>6</v>
      </c>
      <c r="C201" s="190" t="e">
        <f>'報告書（事業主控）'!#REF!</f>
        <v>#REF!</v>
      </c>
      <c r="D201" s="190" t="e">
        <f>IF(E201&lt;&gt;"31 水力発電施設、ずい道等新設事業","",IF('報告書（事業主控）'!#REF!=11,1,IF('報告書（事業主控）'!#REF!=13,2,IF('報告書（事業主控）'!#REF!=15,3,IF('報告書（事業主控）'!#REF!=17,4,"")))))</f>
        <v>#REF!</v>
      </c>
      <c r="E201" s="190" t="e">
        <f>'報告書（事業主控）'!#REF!</f>
        <v>#REF!</v>
      </c>
      <c r="F201" s="190" t="e">
        <f>'報告書（事業主控）'!#REF!</f>
        <v>#REF!</v>
      </c>
      <c r="G201" s="190" t="e">
        <f>IF(OR(LEFT(E201,2)="31",LEFT(E201,2)="34",LEFT(E201,2)="36",LEFT(E201,2)="37"),VLOOKUP(E201,労務比率2,'報告書（事業主控）'!#REF!,FALSE),VLOOKUP(E201,労務比率,'報告書（事業主控）'!#REF!,FALSE))</f>
        <v>#REF!</v>
      </c>
      <c r="H201" s="190" t="e">
        <f>IF(OR(LEFT(E201,2)="31",LEFT(E201,2)="34",LEFT(E201,2)="36",LEFT(E201,2)="37"),VLOOKUP(E201,労務比率2,'報告書（事業主控）'!#REF!+1,FALSE),VLOOKUP(E201,労務比率,'報告書（事業主控）'!#REF!+1,FALSE))</f>
        <v>#REF!</v>
      </c>
      <c r="I201" s="190" t="e">
        <f>'報告書（事業主控）'!#REF!</f>
        <v>#REF!</v>
      </c>
      <c r="J201" s="190" t="e">
        <f>'報告書（事業主控）'!#REF!</f>
        <v>#REF!</v>
      </c>
      <c r="K201" s="190" t="e">
        <f>'報告書（事業主控）'!#REF!</f>
        <v>#REF!</v>
      </c>
      <c r="L201" s="190">
        <f t="shared" si="19"/>
        <v>0</v>
      </c>
      <c r="M201" s="190">
        <f t="shared" si="20"/>
        <v>0</v>
      </c>
      <c r="N201" s="190" t="e">
        <f t="shared" si="22"/>
        <v>#REF!</v>
      </c>
      <c r="O201" s="190" t="e">
        <f t="shared" si="21"/>
        <v>#REF!</v>
      </c>
      <c r="R201" s="190" t="e">
        <f>IF(AND(J201=0,C201&gt;=設定シート!E$101,C201&lt;=設定シート!G$101),1,0)</f>
        <v>#REF!</v>
      </c>
    </row>
    <row r="202" spans="1:18" ht="15" customHeight="1">
      <c r="B202" s="190">
        <v>7</v>
      </c>
      <c r="C202" s="190" t="e">
        <f>'報告書（事業主控）'!#REF!</f>
        <v>#REF!</v>
      </c>
      <c r="D202" s="190" t="e">
        <f>IF(E202&lt;&gt;"31 水力発電施設、ずい道等新設事業","",IF('報告書（事業主控）'!#REF!=11,1,IF('報告書（事業主控）'!#REF!=13,2,IF('報告書（事業主控）'!#REF!=15,3,IF('報告書（事業主控）'!#REF!=17,4,"")))))</f>
        <v>#REF!</v>
      </c>
      <c r="E202" s="190" t="e">
        <f>'報告書（事業主控）'!#REF!</f>
        <v>#REF!</v>
      </c>
      <c r="F202" s="190" t="e">
        <f>'報告書（事業主控）'!#REF!</f>
        <v>#REF!</v>
      </c>
      <c r="G202" s="190" t="e">
        <f>IF(OR(LEFT(E202,2)="31",LEFT(E202,2)="34",LEFT(E202,2)="36",LEFT(E202,2)="37"),VLOOKUP(E202,労務比率2,'報告書（事業主控）'!#REF!,FALSE),VLOOKUP(E202,労務比率,'報告書（事業主控）'!#REF!,FALSE))</f>
        <v>#REF!</v>
      </c>
      <c r="H202" s="190" t="e">
        <f>IF(OR(LEFT(E202,2)="31",LEFT(E202,2)="34",LEFT(E202,2)="36",LEFT(E202,2)="37"),VLOOKUP(E202,労務比率2,'報告書（事業主控）'!#REF!+1,FALSE),VLOOKUP(E202,労務比率,'報告書（事業主控）'!#REF!+1,FALSE))</f>
        <v>#REF!</v>
      </c>
      <c r="I202" s="190" t="e">
        <f>'報告書（事業主控）'!#REF!</f>
        <v>#REF!</v>
      </c>
      <c r="J202" s="190" t="e">
        <f>'報告書（事業主控）'!#REF!</f>
        <v>#REF!</v>
      </c>
      <c r="K202" s="190" t="e">
        <f>'報告書（事業主控）'!#REF!</f>
        <v>#REF!</v>
      </c>
      <c r="L202" s="190">
        <f t="shared" si="19"/>
        <v>0</v>
      </c>
      <c r="M202" s="190">
        <f t="shared" si="20"/>
        <v>0</v>
      </c>
      <c r="N202" s="190" t="e">
        <f t="shared" si="22"/>
        <v>#REF!</v>
      </c>
      <c r="O202" s="190" t="e">
        <f t="shared" si="21"/>
        <v>#REF!</v>
      </c>
      <c r="R202" s="190" t="e">
        <f>IF(AND(J202=0,C202&gt;=設定シート!E$101,C202&lt;=設定シート!G$101),1,0)</f>
        <v>#REF!</v>
      </c>
    </row>
    <row r="203" spans="1:18" ht="15" customHeight="1">
      <c r="B203" s="190">
        <v>8</v>
      </c>
      <c r="C203" s="190" t="e">
        <f>'報告書（事業主控）'!#REF!</f>
        <v>#REF!</v>
      </c>
      <c r="D203" s="190" t="e">
        <f>IF(E203&lt;&gt;"31 水力発電施設、ずい道等新設事業","",IF('報告書（事業主控）'!#REF!=11,1,IF('報告書（事業主控）'!#REF!=13,2,IF('報告書（事業主控）'!#REF!=15,3,IF('報告書（事業主控）'!#REF!=17,4,"")))))</f>
        <v>#REF!</v>
      </c>
      <c r="E203" s="190" t="e">
        <f>'報告書（事業主控）'!#REF!</f>
        <v>#REF!</v>
      </c>
      <c r="F203" s="190" t="e">
        <f>'報告書（事業主控）'!#REF!</f>
        <v>#REF!</v>
      </c>
      <c r="G203" s="190" t="e">
        <f>IF(OR(LEFT(E203,2)="31",LEFT(E203,2)="34",LEFT(E203,2)="36",LEFT(E203,2)="37"),VLOOKUP(E203,労務比率2,'報告書（事業主控）'!#REF!,FALSE),VLOOKUP(E203,労務比率,'報告書（事業主控）'!#REF!,FALSE))</f>
        <v>#REF!</v>
      </c>
      <c r="H203" s="190" t="e">
        <f>IF(OR(LEFT(E203,2)="31",LEFT(E203,2)="34",LEFT(E203,2)="36",LEFT(E203,2)="37"),VLOOKUP(E203,労務比率2,'報告書（事業主控）'!#REF!+1,FALSE),VLOOKUP(E203,労務比率,'報告書（事業主控）'!#REF!+1,FALSE))</f>
        <v>#REF!</v>
      </c>
      <c r="I203" s="190" t="e">
        <f>'報告書（事業主控）'!#REF!</f>
        <v>#REF!</v>
      </c>
      <c r="J203" s="190" t="e">
        <f>'報告書（事業主控）'!#REF!</f>
        <v>#REF!</v>
      </c>
      <c r="K203" s="190" t="e">
        <f>'報告書（事業主控）'!#REF!</f>
        <v>#REF!</v>
      </c>
      <c r="L203" s="190">
        <f t="shared" si="19"/>
        <v>0</v>
      </c>
      <c r="M203" s="190">
        <f t="shared" si="20"/>
        <v>0</v>
      </c>
      <c r="N203" s="190" t="e">
        <f t="shared" si="22"/>
        <v>#REF!</v>
      </c>
      <c r="O203" s="190" t="e">
        <f t="shared" si="21"/>
        <v>#REF!</v>
      </c>
      <c r="R203" s="190" t="e">
        <f>IF(AND(J203=0,C203&gt;=設定シート!E$101,C203&lt;=設定シート!G$101),1,0)</f>
        <v>#REF!</v>
      </c>
    </row>
    <row r="204" spans="1:18" ht="15" customHeight="1">
      <c r="B204" s="190">
        <v>9</v>
      </c>
      <c r="C204" s="190" t="e">
        <f>'報告書（事業主控）'!#REF!</f>
        <v>#REF!</v>
      </c>
      <c r="D204" s="190" t="e">
        <f>IF(E204&lt;&gt;"31 水力発電施設、ずい道等新設事業","",IF('報告書（事業主控）'!#REF!=11,1,IF('報告書（事業主控）'!#REF!=13,2,IF('報告書（事業主控）'!#REF!=15,3,IF('報告書（事業主控）'!#REF!=17,4,"")))))</f>
        <v>#REF!</v>
      </c>
      <c r="E204" s="190" t="e">
        <f>'報告書（事業主控）'!#REF!</f>
        <v>#REF!</v>
      </c>
      <c r="F204" s="190" t="e">
        <f>'報告書（事業主控）'!#REF!</f>
        <v>#REF!</v>
      </c>
      <c r="G204" s="190" t="e">
        <f>IF(OR(LEFT(E204,2)="31",LEFT(E204,2)="34",LEFT(E204,2)="36",LEFT(E204,2)="37"),VLOOKUP(E204,労務比率2,'報告書（事業主控）'!#REF!,FALSE),VLOOKUP(E204,労務比率,'報告書（事業主控）'!#REF!,FALSE))</f>
        <v>#REF!</v>
      </c>
      <c r="H204" s="190" t="e">
        <f>IF(OR(LEFT(E204,2)="31",LEFT(E204,2)="34",LEFT(E204,2)="36",LEFT(E204,2)="37"),VLOOKUP(E204,労務比率2,'報告書（事業主控）'!#REF!+1,FALSE),VLOOKUP(E204,労務比率,'報告書（事業主控）'!#REF!+1,FALSE))</f>
        <v>#REF!</v>
      </c>
      <c r="I204" s="190" t="e">
        <f>'報告書（事業主控）'!#REF!</f>
        <v>#REF!</v>
      </c>
      <c r="J204" s="190" t="e">
        <f>'報告書（事業主控）'!#REF!</f>
        <v>#REF!</v>
      </c>
      <c r="K204" s="190" t="e">
        <f>'報告書（事業主控）'!#REF!</f>
        <v>#REF!</v>
      </c>
      <c r="L204" s="190">
        <f t="shared" si="19"/>
        <v>0</v>
      </c>
      <c r="M204" s="190">
        <f t="shared" si="20"/>
        <v>0</v>
      </c>
      <c r="N204" s="190" t="e">
        <f t="shared" si="22"/>
        <v>#REF!</v>
      </c>
      <c r="O204" s="190" t="e">
        <f t="shared" si="21"/>
        <v>#REF!</v>
      </c>
      <c r="R204" s="190" t="e">
        <f>IF(AND(J204=0,C204&gt;=設定シート!E$101,C204&lt;=設定シート!G$101),1,0)</f>
        <v>#REF!</v>
      </c>
    </row>
    <row r="205" spans="1:18" ht="15" customHeight="1">
      <c r="A205" s="190">
        <v>17</v>
      </c>
      <c r="B205" s="190">
        <v>1</v>
      </c>
      <c r="C205" s="190" t="e">
        <f>'報告書（事業主控）'!#REF!</f>
        <v>#REF!</v>
      </c>
      <c r="D205" s="190" t="e">
        <f>IF(E205&lt;&gt;"31 水力発電施設、ずい道等新設事業","",IF('報告書（事業主控）'!#REF!=11,1,IF('報告書（事業主控）'!#REF!=13,2,IF('報告書（事業主控）'!#REF!=15,3,IF('報告書（事業主控）'!#REF!=17,4,"")))))</f>
        <v>#REF!</v>
      </c>
      <c r="E205" s="190" t="e">
        <f>'報告書（事業主控）'!#REF!</f>
        <v>#REF!</v>
      </c>
      <c r="F205" s="190" t="e">
        <f>'報告書（事業主控）'!#REF!</f>
        <v>#REF!</v>
      </c>
      <c r="G205" s="190" t="e">
        <f>IF(OR(LEFT(E205,2)="31",LEFT(E205,2)="34",LEFT(E205,2)="36",LEFT(E205,2)="37"),VLOOKUP(E205,労務比率2,'報告書（事業主控）'!#REF!,FALSE),VLOOKUP(E205,労務比率,'報告書（事業主控）'!#REF!,FALSE))</f>
        <v>#REF!</v>
      </c>
      <c r="H205" s="190" t="e">
        <f>IF(OR(LEFT(E205,2)="31",LEFT(E205,2)="34",LEFT(E205,2)="36",LEFT(E205,2)="37"),VLOOKUP(E205,労務比率2,'報告書（事業主控）'!#REF!+1,FALSE),VLOOKUP(E205,労務比率,'報告書（事業主控）'!#REF!+1,FALSE))</f>
        <v>#REF!</v>
      </c>
      <c r="I205" s="190" t="e">
        <f>'報告書（事業主控）'!#REF!</f>
        <v>#REF!</v>
      </c>
      <c r="J205" s="190" t="e">
        <f>'報告書（事業主控）'!#REF!</f>
        <v>#REF!</v>
      </c>
      <c r="K205" s="190" t="e">
        <f>'報告書（事業主控）'!#REF!</f>
        <v>#REF!</v>
      </c>
      <c r="L205" s="190">
        <f t="shared" si="19"/>
        <v>0</v>
      </c>
      <c r="M205" s="190">
        <f t="shared" si="20"/>
        <v>0</v>
      </c>
      <c r="N205" s="190" t="e">
        <f t="shared" si="22"/>
        <v>#REF!</v>
      </c>
      <c r="O205" s="190" t="e">
        <f t="shared" si="21"/>
        <v>#REF!</v>
      </c>
      <c r="P205" s="190">
        <f>INT(SUMIF(O205:O213,0,I205:I213)*105/108)</f>
        <v>0</v>
      </c>
      <c r="Q205" s="190">
        <f>INT(P205*IF(COUNTIF(R205:R213,1)=0,0,SUMIF(R205:R213,1,G205:G213)/COUNTIF(R205:R213,1))/100)</f>
        <v>0</v>
      </c>
      <c r="R205" s="190" t="e">
        <f>IF(AND(J205=0,C205&gt;=設定シート!E$101,C205&lt;=設定シート!G$101),1,0)</f>
        <v>#REF!</v>
      </c>
    </row>
    <row r="206" spans="1:18" ht="15" customHeight="1">
      <c r="B206" s="190">
        <v>2</v>
      </c>
      <c r="C206" s="190" t="e">
        <f>'報告書（事業主控）'!#REF!</f>
        <v>#REF!</v>
      </c>
      <c r="D206" s="190" t="e">
        <f>IF(E206&lt;&gt;"31 水力発電施設、ずい道等新設事業","",IF('報告書（事業主控）'!#REF!=11,1,IF('報告書（事業主控）'!#REF!=13,2,IF('報告書（事業主控）'!#REF!=15,3,IF('報告書（事業主控）'!#REF!=17,4,"")))))</f>
        <v>#REF!</v>
      </c>
      <c r="E206" s="190" t="e">
        <f>'報告書（事業主控）'!#REF!</f>
        <v>#REF!</v>
      </c>
      <c r="F206" s="190" t="e">
        <f>'報告書（事業主控）'!#REF!</f>
        <v>#REF!</v>
      </c>
      <c r="G206" s="190" t="e">
        <f>IF(OR(LEFT(E206,2)="31",LEFT(E206,2)="34",LEFT(E206,2)="36",LEFT(E206,2)="37"),VLOOKUP(E206,労務比率2,'報告書（事業主控）'!#REF!,FALSE),VLOOKUP(E206,労務比率,'報告書（事業主控）'!#REF!,FALSE))</f>
        <v>#REF!</v>
      </c>
      <c r="H206" s="190" t="e">
        <f>IF(OR(LEFT(E206,2)="31",LEFT(E206,2)="34",LEFT(E206,2)="36",LEFT(E206,2)="37"),VLOOKUP(E206,労務比率2,'報告書（事業主控）'!#REF!+1,FALSE),VLOOKUP(E206,労務比率,'報告書（事業主控）'!#REF!+1,FALSE))</f>
        <v>#REF!</v>
      </c>
      <c r="I206" s="190" t="e">
        <f>'報告書（事業主控）'!#REF!</f>
        <v>#REF!</v>
      </c>
      <c r="J206" s="190" t="e">
        <f>'報告書（事業主控）'!#REF!</f>
        <v>#REF!</v>
      </c>
      <c r="K206" s="190" t="e">
        <f>'報告書（事業主控）'!#REF!</f>
        <v>#REF!</v>
      </c>
      <c r="L206" s="190">
        <f t="shared" si="19"/>
        <v>0</v>
      </c>
      <c r="M206" s="190">
        <f t="shared" si="20"/>
        <v>0</v>
      </c>
      <c r="N206" s="190" t="e">
        <f t="shared" si="22"/>
        <v>#REF!</v>
      </c>
      <c r="O206" s="190" t="e">
        <f t="shared" si="21"/>
        <v>#REF!</v>
      </c>
      <c r="R206" s="190" t="e">
        <f>IF(AND(J206=0,C206&gt;=設定シート!E$101,C206&lt;=設定シート!G$101),1,0)</f>
        <v>#REF!</v>
      </c>
    </row>
    <row r="207" spans="1:18" ht="15" customHeight="1">
      <c r="B207" s="190">
        <v>3</v>
      </c>
      <c r="C207" s="190" t="e">
        <f>'報告書（事業主控）'!#REF!</f>
        <v>#REF!</v>
      </c>
      <c r="D207" s="190" t="e">
        <f>IF(E207&lt;&gt;"31 水力発電施設、ずい道等新設事業","",IF('報告書（事業主控）'!#REF!=11,1,IF('報告書（事業主控）'!#REF!=13,2,IF('報告書（事業主控）'!#REF!=15,3,IF('報告書（事業主控）'!#REF!=17,4,"")))))</f>
        <v>#REF!</v>
      </c>
      <c r="E207" s="190" t="e">
        <f>'報告書（事業主控）'!#REF!</f>
        <v>#REF!</v>
      </c>
      <c r="F207" s="190" t="e">
        <f>'報告書（事業主控）'!#REF!</f>
        <v>#REF!</v>
      </c>
      <c r="G207" s="190" t="e">
        <f>IF(OR(LEFT(E207,2)="31",LEFT(E207,2)="34",LEFT(E207,2)="36",LEFT(E207,2)="37"),VLOOKUP(E207,労務比率2,'報告書（事業主控）'!#REF!,FALSE),VLOOKUP(E207,労務比率,'報告書（事業主控）'!#REF!,FALSE))</f>
        <v>#REF!</v>
      </c>
      <c r="H207" s="190" t="e">
        <f>IF(OR(LEFT(E207,2)="31",LEFT(E207,2)="34",LEFT(E207,2)="36",LEFT(E207,2)="37"),VLOOKUP(E207,労務比率2,'報告書（事業主控）'!#REF!+1,FALSE),VLOOKUP(E207,労務比率,'報告書（事業主控）'!#REF!+1,FALSE))</f>
        <v>#REF!</v>
      </c>
      <c r="I207" s="190" t="e">
        <f>'報告書（事業主控）'!#REF!</f>
        <v>#REF!</v>
      </c>
      <c r="J207" s="190" t="e">
        <f>'報告書（事業主控）'!#REF!</f>
        <v>#REF!</v>
      </c>
      <c r="K207" s="190" t="e">
        <f>'報告書（事業主控）'!#REF!</f>
        <v>#REF!</v>
      </c>
      <c r="L207" s="190">
        <f t="shared" si="19"/>
        <v>0</v>
      </c>
      <c r="M207" s="190">
        <f t="shared" si="20"/>
        <v>0</v>
      </c>
      <c r="N207" s="190" t="e">
        <f t="shared" si="22"/>
        <v>#REF!</v>
      </c>
      <c r="O207" s="190" t="e">
        <f t="shared" si="21"/>
        <v>#REF!</v>
      </c>
      <c r="R207" s="190" t="e">
        <f>IF(AND(J207=0,C207&gt;=設定シート!E$101,C207&lt;=設定シート!G$101),1,0)</f>
        <v>#REF!</v>
      </c>
    </row>
    <row r="208" spans="1:18" ht="15" customHeight="1">
      <c r="B208" s="190">
        <v>4</v>
      </c>
      <c r="C208" s="190" t="e">
        <f>'報告書（事業主控）'!#REF!</f>
        <v>#REF!</v>
      </c>
      <c r="D208" s="190" t="e">
        <f>IF(E208&lt;&gt;"31 水力発電施設、ずい道等新設事業","",IF('報告書（事業主控）'!#REF!=11,1,IF('報告書（事業主控）'!#REF!=13,2,IF('報告書（事業主控）'!#REF!=15,3,IF('報告書（事業主控）'!#REF!=17,4,"")))))</f>
        <v>#REF!</v>
      </c>
      <c r="E208" s="190" t="e">
        <f>'報告書（事業主控）'!#REF!</f>
        <v>#REF!</v>
      </c>
      <c r="F208" s="190" t="e">
        <f>'報告書（事業主控）'!#REF!</f>
        <v>#REF!</v>
      </c>
      <c r="G208" s="190" t="e">
        <f>IF(OR(LEFT(E208,2)="31",LEFT(E208,2)="34",LEFT(E208,2)="36",LEFT(E208,2)="37"),VLOOKUP(E208,労務比率2,'報告書（事業主控）'!#REF!,FALSE),VLOOKUP(E208,労務比率,'報告書（事業主控）'!#REF!,FALSE))</f>
        <v>#REF!</v>
      </c>
      <c r="H208" s="190" t="e">
        <f>IF(OR(LEFT(E208,2)="31",LEFT(E208,2)="34",LEFT(E208,2)="36",LEFT(E208,2)="37"),VLOOKUP(E208,労務比率2,'報告書（事業主控）'!#REF!+1,FALSE),VLOOKUP(E208,労務比率,'報告書（事業主控）'!#REF!+1,FALSE))</f>
        <v>#REF!</v>
      </c>
      <c r="I208" s="190" t="e">
        <f>'報告書（事業主控）'!#REF!</f>
        <v>#REF!</v>
      </c>
      <c r="J208" s="190" t="e">
        <f>'報告書（事業主控）'!#REF!</f>
        <v>#REF!</v>
      </c>
      <c r="K208" s="190" t="e">
        <f>'報告書（事業主控）'!#REF!</f>
        <v>#REF!</v>
      </c>
      <c r="L208" s="190">
        <f t="shared" si="19"/>
        <v>0</v>
      </c>
      <c r="M208" s="190">
        <f t="shared" si="20"/>
        <v>0</v>
      </c>
      <c r="N208" s="190" t="e">
        <f t="shared" si="22"/>
        <v>#REF!</v>
      </c>
      <c r="O208" s="190" t="e">
        <f t="shared" si="21"/>
        <v>#REF!</v>
      </c>
      <c r="R208" s="190" t="e">
        <f>IF(AND(J208=0,C208&gt;=設定シート!E$101,C208&lt;=設定シート!G$101),1,0)</f>
        <v>#REF!</v>
      </c>
    </row>
    <row r="209" spans="1:18" ht="15" customHeight="1">
      <c r="B209" s="190">
        <v>5</v>
      </c>
      <c r="C209" s="190" t="e">
        <f>'報告書（事業主控）'!#REF!</f>
        <v>#REF!</v>
      </c>
      <c r="D209" s="190" t="e">
        <f>IF(E209&lt;&gt;"31 水力発電施設、ずい道等新設事業","",IF('報告書（事業主控）'!#REF!=11,1,IF('報告書（事業主控）'!#REF!=13,2,IF('報告書（事業主控）'!#REF!=15,3,IF('報告書（事業主控）'!#REF!=17,4,"")))))</f>
        <v>#REF!</v>
      </c>
      <c r="E209" s="190" t="e">
        <f>'報告書（事業主控）'!#REF!</f>
        <v>#REF!</v>
      </c>
      <c r="F209" s="190" t="e">
        <f>'報告書（事業主控）'!#REF!</f>
        <v>#REF!</v>
      </c>
      <c r="G209" s="190" t="e">
        <f>IF(OR(LEFT(E209,2)="31",LEFT(E209,2)="34",LEFT(E209,2)="36",LEFT(E209,2)="37"),VLOOKUP(E209,労務比率2,'報告書（事業主控）'!#REF!,FALSE),VLOOKUP(E209,労務比率,'報告書（事業主控）'!#REF!,FALSE))</f>
        <v>#REF!</v>
      </c>
      <c r="H209" s="190" t="e">
        <f>IF(OR(LEFT(E209,2)="31",LEFT(E209,2)="34",LEFT(E209,2)="36",LEFT(E209,2)="37"),VLOOKUP(E209,労務比率2,'報告書（事業主控）'!#REF!+1,FALSE),VLOOKUP(E209,労務比率,'報告書（事業主控）'!#REF!+1,FALSE))</f>
        <v>#REF!</v>
      </c>
      <c r="I209" s="190" t="e">
        <f>'報告書（事業主控）'!#REF!</f>
        <v>#REF!</v>
      </c>
      <c r="J209" s="190" t="e">
        <f>'報告書（事業主控）'!#REF!</f>
        <v>#REF!</v>
      </c>
      <c r="K209" s="190" t="e">
        <f>'報告書（事業主控）'!#REF!</f>
        <v>#REF!</v>
      </c>
      <c r="L209" s="190">
        <f t="shared" si="19"/>
        <v>0</v>
      </c>
      <c r="M209" s="190">
        <f t="shared" si="20"/>
        <v>0</v>
      </c>
      <c r="N209" s="190" t="e">
        <f t="shared" si="22"/>
        <v>#REF!</v>
      </c>
      <c r="O209" s="190" t="e">
        <f t="shared" si="21"/>
        <v>#REF!</v>
      </c>
      <c r="R209" s="190" t="e">
        <f>IF(AND(J209=0,C209&gt;=設定シート!E$101,C209&lt;=設定シート!G$101),1,0)</f>
        <v>#REF!</v>
      </c>
    </row>
    <row r="210" spans="1:18" ht="15" customHeight="1">
      <c r="B210" s="190">
        <v>6</v>
      </c>
      <c r="C210" s="190" t="e">
        <f>'報告書（事業主控）'!#REF!</f>
        <v>#REF!</v>
      </c>
      <c r="D210" s="190" t="e">
        <f>IF(E210&lt;&gt;"31 水力発電施設、ずい道等新設事業","",IF('報告書（事業主控）'!#REF!=11,1,IF('報告書（事業主控）'!#REF!=13,2,IF('報告書（事業主控）'!#REF!=15,3,IF('報告書（事業主控）'!#REF!=17,4,"")))))</f>
        <v>#REF!</v>
      </c>
      <c r="E210" s="190" t="e">
        <f>'報告書（事業主控）'!#REF!</f>
        <v>#REF!</v>
      </c>
      <c r="F210" s="190" t="e">
        <f>'報告書（事業主控）'!#REF!</f>
        <v>#REF!</v>
      </c>
      <c r="G210" s="190" t="e">
        <f>IF(OR(LEFT(E210,2)="31",LEFT(E210,2)="34",LEFT(E210,2)="36",LEFT(E210,2)="37"),VLOOKUP(E210,労務比率2,'報告書（事業主控）'!#REF!,FALSE),VLOOKUP(E210,労務比率,'報告書（事業主控）'!#REF!,FALSE))</f>
        <v>#REF!</v>
      </c>
      <c r="H210" s="190" t="e">
        <f>IF(OR(LEFT(E210,2)="31",LEFT(E210,2)="34",LEFT(E210,2)="36",LEFT(E210,2)="37"),VLOOKUP(E210,労務比率2,'報告書（事業主控）'!#REF!+1,FALSE),VLOOKUP(E210,労務比率,'報告書（事業主控）'!#REF!+1,FALSE))</f>
        <v>#REF!</v>
      </c>
      <c r="I210" s="190" t="e">
        <f>'報告書（事業主控）'!#REF!</f>
        <v>#REF!</v>
      </c>
      <c r="J210" s="190" t="e">
        <f>'報告書（事業主控）'!#REF!</f>
        <v>#REF!</v>
      </c>
      <c r="K210" s="190" t="e">
        <f>'報告書（事業主控）'!#REF!</f>
        <v>#REF!</v>
      </c>
      <c r="L210" s="190">
        <f t="shared" si="19"/>
        <v>0</v>
      </c>
      <c r="M210" s="190">
        <f t="shared" si="20"/>
        <v>0</v>
      </c>
      <c r="N210" s="190" t="e">
        <f t="shared" si="22"/>
        <v>#REF!</v>
      </c>
      <c r="O210" s="190" t="e">
        <f t="shared" si="21"/>
        <v>#REF!</v>
      </c>
      <c r="R210" s="190" t="e">
        <f>IF(AND(J210=0,C210&gt;=設定シート!E$101,C210&lt;=設定シート!G$101),1,0)</f>
        <v>#REF!</v>
      </c>
    </row>
    <row r="211" spans="1:18" ht="15" customHeight="1">
      <c r="B211" s="190">
        <v>7</v>
      </c>
      <c r="C211" s="190" t="e">
        <f>'報告書（事業主控）'!#REF!</f>
        <v>#REF!</v>
      </c>
      <c r="D211" s="190" t="e">
        <f>IF(E211&lt;&gt;"31 水力発電施設、ずい道等新設事業","",IF('報告書（事業主控）'!#REF!=11,1,IF('報告書（事業主控）'!#REF!=13,2,IF('報告書（事業主控）'!#REF!=15,3,IF('報告書（事業主控）'!#REF!=17,4,"")))))</f>
        <v>#REF!</v>
      </c>
      <c r="E211" s="190" t="e">
        <f>'報告書（事業主控）'!#REF!</f>
        <v>#REF!</v>
      </c>
      <c r="F211" s="190" t="e">
        <f>'報告書（事業主控）'!#REF!</f>
        <v>#REF!</v>
      </c>
      <c r="G211" s="190" t="e">
        <f>IF(OR(LEFT(E211,2)="31",LEFT(E211,2)="34",LEFT(E211,2)="36",LEFT(E211,2)="37"),VLOOKUP(E211,労務比率2,'報告書（事業主控）'!#REF!,FALSE),VLOOKUP(E211,労務比率,'報告書（事業主控）'!#REF!,FALSE))</f>
        <v>#REF!</v>
      </c>
      <c r="H211" s="190" t="e">
        <f>IF(OR(LEFT(E211,2)="31",LEFT(E211,2)="34",LEFT(E211,2)="36",LEFT(E211,2)="37"),VLOOKUP(E211,労務比率2,'報告書（事業主控）'!#REF!+1,FALSE),VLOOKUP(E211,労務比率,'報告書（事業主控）'!#REF!+1,FALSE))</f>
        <v>#REF!</v>
      </c>
      <c r="I211" s="190" t="e">
        <f>'報告書（事業主控）'!#REF!</f>
        <v>#REF!</v>
      </c>
      <c r="J211" s="190" t="e">
        <f>'報告書（事業主控）'!#REF!</f>
        <v>#REF!</v>
      </c>
      <c r="K211" s="190" t="e">
        <f>'報告書（事業主控）'!#REF!</f>
        <v>#REF!</v>
      </c>
      <c r="L211" s="190">
        <f t="shared" si="19"/>
        <v>0</v>
      </c>
      <c r="M211" s="190">
        <f t="shared" si="20"/>
        <v>0</v>
      </c>
      <c r="N211" s="190" t="e">
        <f t="shared" si="22"/>
        <v>#REF!</v>
      </c>
      <c r="O211" s="190" t="e">
        <f t="shared" si="21"/>
        <v>#REF!</v>
      </c>
      <c r="R211" s="190" t="e">
        <f>IF(AND(J211=0,C211&gt;=設定シート!E$101,C211&lt;=設定シート!G$101),1,0)</f>
        <v>#REF!</v>
      </c>
    </row>
    <row r="212" spans="1:18" ht="15" customHeight="1">
      <c r="B212" s="190">
        <v>8</v>
      </c>
      <c r="C212" s="190" t="e">
        <f>'報告書（事業主控）'!#REF!</f>
        <v>#REF!</v>
      </c>
      <c r="D212" s="190" t="e">
        <f>IF(E212&lt;&gt;"31 水力発電施設、ずい道等新設事業","",IF('報告書（事業主控）'!#REF!=11,1,IF('報告書（事業主控）'!#REF!=13,2,IF('報告書（事業主控）'!#REF!=15,3,IF('報告書（事業主控）'!#REF!=17,4,"")))))</f>
        <v>#REF!</v>
      </c>
      <c r="E212" s="190" t="e">
        <f>'報告書（事業主控）'!#REF!</f>
        <v>#REF!</v>
      </c>
      <c r="F212" s="190" t="e">
        <f>'報告書（事業主控）'!#REF!</f>
        <v>#REF!</v>
      </c>
      <c r="G212" s="190" t="e">
        <f>IF(OR(LEFT(E212,2)="31",LEFT(E212,2)="34",LEFT(E212,2)="36",LEFT(E212,2)="37"),VLOOKUP(E212,労務比率2,'報告書（事業主控）'!#REF!,FALSE),VLOOKUP(E212,労務比率,'報告書（事業主控）'!#REF!,FALSE))</f>
        <v>#REF!</v>
      </c>
      <c r="H212" s="190" t="e">
        <f>IF(OR(LEFT(E212,2)="31",LEFT(E212,2)="34",LEFT(E212,2)="36",LEFT(E212,2)="37"),VLOOKUP(E212,労務比率2,'報告書（事業主控）'!#REF!+1,FALSE),VLOOKUP(E212,労務比率,'報告書（事業主控）'!#REF!+1,FALSE))</f>
        <v>#REF!</v>
      </c>
      <c r="I212" s="190" t="e">
        <f>'報告書（事業主控）'!#REF!</f>
        <v>#REF!</v>
      </c>
      <c r="J212" s="190" t="e">
        <f>'報告書（事業主控）'!#REF!</f>
        <v>#REF!</v>
      </c>
      <c r="K212" s="190" t="e">
        <f>'報告書（事業主控）'!#REF!</f>
        <v>#REF!</v>
      </c>
      <c r="L212" s="190">
        <f t="shared" si="19"/>
        <v>0</v>
      </c>
      <c r="M212" s="190">
        <f t="shared" si="20"/>
        <v>0</v>
      </c>
      <c r="N212" s="190" t="e">
        <f t="shared" si="22"/>
        <v>#REF!</v>
      </c>
      <c r="O212" s="190" t="e">
        <f t="shared" si="21"/>
        <v>#REF!</v>
      </c>
      <c r="R212" s="190" t="e">
        <f>IF(AND(J212=0,C212&gt;=設定シート!E$101,C212&lt;=設定シート!G$101),1,0)</f>
        <v>#REF!</v>
      </c>
    </row>
    <row r="213" spans="1:18" ht="15" customHeight="1">
      <c r="B213" s="190">
        <v>9</v>
      </c>
      <c r="C213" s="190" t="e">
        <f>'報告書（事業主控）'!#REF!</f>
        <v>#REF!</v>
      </c>
      <c r="D213" s="190" t="e">
        <f>IF(E213&lt;&gt;"31 水力発電施設、ずい道等新設事業","",IF('報告書（事業主控）'!#REF!=11,1,IF('報告書（事業主控）'!#REF!=13,2,IF('報告書（事業主控）'!#REF!=15,3,IF('報告書（事業主控）'!#REF!=17,4,"")))))</f>
        <v>#REF!</v>
      </c>
      <c r="E213" s="190" t="e">
        <f>'報告書（事業主控）'!#REF!</f>
        <v>#REF!</v>
      </c>
      <c r="F213" s="190" t="e">
        <f>'報告書（事業主控）'!#REF!</f>
        <v>#REF!</v>
      </c>
      <c r="G213" s="190" t="e">
        <f>IF(OR(LEFT(E213,2)="31",LEFT(E213,2)="34",LEFT(E213,2)="36",LEFT(E213,2)="37"),VLOOKUP(E213,労務比率2,'報告書（事業主控）'!#REF!,FALSE),VLOOKUP(E213,労務比率,'報告書（事業主控）'!#REF!,FALSE))</f>
        <v>#REF!</v>
      </c>
      <c r="H213" s="190" t="e">
        <f>IF(OR(LEFT(E213,2)="31",LEFT(E213,2)="34",LEFT(E213,2)="36",LEFT(E213,2)="37"),VLOOKUP(E213,労務比率2,'報告書（事業主控）'!#REF!+1,FALSE),VLOOKUP(E213,労務比率,'報告書（事業主控）'!#REF!+1,FALSE))</f>
        <v>#REF!</v>
      </c>
      <c r="I213" s="190" t="e">
        <f>'報告書（事業主控）'!#REF!</f>
        <v>#REF!</v>
      </c>
      <c r="J213" s="190" t="e">
        <f>'報告書（事業主控）'!#REF!</f>
        <v>#REF!</v>
      </c>
      <c r="K213" s="190" t="e">
        <f>'報告書（事業主控）'!#REF!</f>
        <v>#REF!</v>
      </c>
      <c r="L213" s="190">
        <f t="shared" si="19"/>
        <v>0</v>
      </c>
      <c r="M213" s="190">
        <f t="shared" si="20"/>
        <v>0</v>
      </c>
      <c r="N213" s="190" t="e">
        <f t="shared" si="22"/>
        <v>#REF!</v>
      </c>
      <c r="O213" s="190" t="e">
        <f t="shared" si="21"/>
        <v>#REF!</v>
      </c>
      <c r="R213" s="190" t="e">
        <f>IF(AND(J213=0,C213&gt;=設定シート!E$101,C213&lt;=設定シート!G$101),1,0)</f>
        <v>#REF!</v>
      </c>
    </row>
    <row r="214" spans="1:18" ht="15" customHeight="1">
      <c r="A214" s="190">
        <v>18</v>
      </c>
      <c r="B214" s="190">
        <v>1</v>
      </c>
      <c r="C214" s="190" t="e">
        <f>'報告書（事業主控）'!#REF!</f>
        <v>#REF!</v>
      </c>
      <c r="D214" s="190" t="e">
        <f>IF(E214&lt;&gt;"31 水力発電施設、ずい道等新設事業","",IF('報告書（事業主控）'!#REF!=11,1,IF('報告書（事業主控）'!#REF!=13,2,IF('報告書（事業主控）'!#REF!=15,3,IF('報告書（事業主控）'!#REF!=17,4,"")))))</f>
        <v>#REF!</v>
      </c>
      <c r="E214" s="190" t="e">
        <f>'報告書（事業主控）'!#REF!</f>
        <v>#REF!</v>
      </c>
      <c r="F214" s="190" t="e">
        <f>'報告書（事業主控）'!#REF!</f>
        <v>#REF!</v>
      </c>
      <c r="G214" s="190" t="e">
        <f>IF(OR(LEFT(E214,2)="31",LEFT(E214,2)="34",LEFT(E214,2)="36",LEFT(E214,2)="37"),VLOOKUP(E214,労務比率2,'報告書（事業主控）'!#REF!,FALSE),VLOOKUP(E214,労務比率,'報告書（事業主控）'!#REF!,FALSE))</f>
        <v>#REF!</v>
      </c>
      <c r="H214" s="190" t="e">
        <f>IF(OR(LEFT(E214,2)="31",LEFT(E214,2)="34",LEFT(E214,2)="36",LEFT(E214,2)="37"),VLOOKUP(E214,労務比率2,'報告書（事業主控）'!#REF!+1,FALSE),VLOOKUP(E214,労務比率,'報告書（事業主控）'!#REF!+1,FALSE))</f>
        <v>#REF!</v>
      </c>
      <c r="I214" s="190" t="e">
        <f>'報告書（事業主控）'!#REF!</f>
        <v>#REF!</v>
      </c>
      <c r="J214" s="190" t="e">
        <f>'報告書（事業主控）'!#REF!</f>
        <v>#REF!</v>
      </c>
      <c r="K214" s="190" t="e">
        <f>'報告書（事業主控）'!#REF!</f>
        <v>#REF!</v>
      </c>
      <c r="L214" s="190">
        <f t="shared" si="19"/>
        <v>0</v>
      </c>
      <c r="M214" s="190">
        <f t="shared" si="20"/>
        <v>0</v>
      </c>
      <c r="N214" s="190" t="e">
        <f t="shared" si="22"/>
        <v>#REF!</v>
      </c>
      <c r="O214" s="190" t="e">
        <f t="shared" si="21"/>
        <v>#REF!</v>
      </c>
      <c r="P214" s="190">
        <f>INT(SUMIF(O214:O222,0,I214:I222)*105/108)</f>
        <v>0</v>
      </c>
      <c r="Q214" s="190">
        <f>INT(P214*IF(COUNTIF(R214:R222,1)=0,0,SUMIF(R214:R222,1,G214:G222)/COUNTIF(R214:R222,1))/100)</f>
        <v>0</v>
      </c>
      <c r="R214" s="190" t="e">
        <f>IF(AND(J214=0,C214&gt;=設定シート!E$101,C214&lt;=設定シート!G$101),1,0)</f>
        <v>#REF!</v>
      </c>
    </row>
    <row r="215" spans="1:18" ht="15" customHeight="1">
      <c r="B215" s="190">
        <v>2</v>
      </c>
      <c r="C215" s="190" t="e">
        <f>'報告書（事業主控）'!#REF!</f>
        <v>#REF!</v>
      </c>
      <c r="D215" s="190" t="e">
        <f>IF(E215&lt;&gt;"31 水力発電施設、ずい道等新設事業","",IF('報告書（事業主控）'!#REF!=11,1,IF('報告書（事業主控）'!#REF!=13,2,IF('報告書（事業主控）'!#REF!=15,3,IF('報告書（事業主控）'!#REF!=17,4,"")))))</f>
        <v>#REF!</v>
      </c>
      <c r="E215" s="190" t="e">
        <f>'報告書（事業主控）'!#REF!</f>
        <v>#REF!</v>
      </c>
      <c r="F215" s="190" t="e">
        <f>'報告書（事業主控）'!#REF!</f>
        <v>#REF!</v>
      </c>
      <c r="G215" s="190" t="e">
        <f>IF(OR(LEFT(E215,2)="31",LEFT(E215,2)="34",LEFT(E215,2)="36",LEFT(E215,2)="37"),VLOOKUP(E215,労務比率2,'報告書（事業主控）'!#REF!,FALSE),VLOOKUP(E215,労務比率,'報告書（事業主控）'!#REF!,FALSE))</f>
        <v>#REF!</v>
      </c>
      <c r="H215" s="190" t="e">
        <f>IF(OR(LEFT(E215,2)="31",LEFT(E215,2)="34",LEFT(E215,2)="36",LEFT(E215,2)="37"),VLOOKUP(E215,労務比率2,'報告書（事業主控）'!#REF!+1,FALSE),VLOOKUP(E215,労務比率,'報告書（事業主控）'!#REF!+1,FALSE))</f>
        <v>#REF!</v>
      </c>
      <c r="I215" s="190" t="e">
        <f>'報告書（事業主控）'!#REF!</f>
        <v>#REF!</v>
      </c>
      <c r="J215" s="190" t="e">
        <f>'報告書（事業主控）'!#REF!</f>
        <v>#REF!</v>
      </c>
      <c r="K215" s="190" t="e">
        <f>'報告書（事業主控）'!#REF!</f>
        <v>#REF!</v>
      </c>
      <c r="L215" s="190">
        <f t="shared" si="19"/>
        <v>0</v>
      </c>
      <c r="M215" s="190">
        <f t="shared" si="20"/>
        <v>0</v>
      </c>
      <c r="N215" s="190" t="e">
        <f t="shared" si="22"/>
        <v>#REF!</v>
      </c>
      <c r="O215" s="190" t="e">
        <f t="shared" si="21"/>
        <v>#REF!</v>
      </c>
      <c r="R215" s="190" t="e">
        <f>IF(AND(J215=0,C215&gt;=設定シート!E$101,C215&lt;=設定シート!G$101),1,0)</f>
        <v>#REF!</v>
      </c>
    </row>
    <row r="216" spans="1:18" ht="15" customHeight="1">
      <c r="B216" s="190">
        <v>3</v>
      </c>
      <c r="C216" s="190" t="e">
        <f>'報告書（事業主控）'!#REF!</f>
        <v>#REF!</v>
      </c>
      <c r="D216" s="190" t="e">
        <f>IF(E216&lt;&gt;"31 水力発電施設、ずい道等新設事業","",IF('報告書（事業主控）'!#REF!=11,1,IF('報告書（事業主控）'!#REF!=13,2,IF('報告書（事業主控）'!#REF!=15,3,IF('報告書（事業主控）'!#REF!=17,4,"")))))</f>
        <v>#REF!</v>
      </c>
      <c r="E216" s="190" t="e">
        <f>'報告書（事業主控）'!#REF!</f>
        <v>#REF!</v>
      </c>
      <c r="F216" s="190" t="e">
        <f>'報告書（事業主控）'!#REF!</f>
        <v>#REF!</v>
      </c>
      <c r="G216" s="190" t="e">
        <f>IF(OR(LEFT(E216,2)="31",LEFT(E216,2)="34",LEFT(E216,2)="36",LEFT(E216,2)="37"),VLOOKUP(E216,労務比率2,'報告書（事業主控）'!#REF!,FALSE),VLOOKUP(E216,労務比率,'報告書（事業主控）'!#REF!,FALSE))</f>
        <v>#REF!</v>
      </c>
      <c r="H216" s="190" t="e">
        <f>IF(OR(LEFT(E216,2)="31",LEFT(E216,2)="34",LEFT(E216,2)="36",LEFT(E216,2)="37"),VLOOKUP(E216,労務比率2,'報告書（事業主控）'!#REF!+1,FALSE),VLOOKUP(E216,労務比率,'報告書（事業主控）'!#REF!+1,FALSE))</f>
        <v>#REF!</v>
      </c>
      <c r="I216" s="190" t="e">
        <f>'報告書（事業主控）'!#REF!</f>
        <v>#REF!</v>
      </c>
      <c r="J216" s="190" t="e">
        <f>'報告書（事業主控）'!#REF!</f>
        <v>#REF!</v>
      </c>
      <c r="K216" s="190" t="e">
        <f>'報告書（事業主控）'!#REF!</f>
        <v>#REF!</v>
      </c>
      <c r="L216" s="190">
        <f t="shared" si="19"/>
        <v>0</v>
      </c>
      <c r="M216" s="190">
        <f t="shared" si="20"/>
        <v>0</v>
      </c>
      <c r="N216" s="190" t="e">
        <f t="shared" si="22"/>
        <v>#REF!</v>
      </c>
      <c r="O216" s="190" t="e">
        <f t="shared" si="21"/>
        <v>#REF!</v>
      </c>
      <c r="R216" s="190" t="e">
        <f>IF(AND(J216=0,C216&gt;=設定シート!E$101,C216&lt;=設定シート!G$101),1,0)</f>
        <v>#REF!</v>
      </c>
    </row>
    <row r="217" spans="1:18" ht="15" customHeight="1">
      <c r="B217" s="190">
        <v>4</v>
      </c>
      <c r="C217" s="190" t="e">
        <f>'報告書（事業主控）'!#REF!</f>
        <v>#REF!</v>
      </c>
      <c r="D217" s="190" t="e">
        <f>IF(E217&lt;&gt;"31 水力発電施設、ずい道等新設事業","",IF('報告書（事業主控）'!#REF!=11,1,IF('報告書（事業主控）'!#REF!=13,2,IF('報告書（事業主控）'!#REF!=15,3,IF('報告書（事業主控）'!#REF!=17,4,"")))))</f>
        <v>#REF!</v>
      </c>
      <c r="E217" s="190" t="e">
        <f>'報告書（事業主控）'!#REF!</f>
        <v>#REF!</v>
      </c>
      <c r="F217" s="190" t="e">
        <f>'報告書（事業主控）'!#REF!</f>
        <v>#REF!</v>
      </c>
      <c r="G217" s="190" t="e">
        <f>IF(OR(LEFT(E217,2)="31",LEFT(E217,2)="34",LEFT(E217,2)="36",LEFT(E217,2)="37"),VLOOKUP(E217,労務比率2,'報告書（事業主控）'!#REF!,FALSE),VLOOKUP(E217,労務比率,'報告書（事業主控）'!#REF!,FALSE))</f>
        <v>#REF!</v>
      </c>
      <c r="H217" s="190" t="e">
        <f>IF(OR(LEFT(E217,2)="31",LEFT(E217,2)="34",LEFT(E217,2)="36",LEFT(E217,2)="37"),VLOOKUP(E217,労務比率2,'報告書（事業主控）'!#REF!+1,FALSE),VLOOKUP(E217,労務比率,'報告書（事業主控）'!#REF!+1,FALSE))</f>
        <v>#REF!</v>
      </c>
      <c r="I217" s="190" t="e">
        <f>'報告書（事業主控）'!#REF!</f>
        <v>#REF!</v>
      </c>
      <c r="J217" s="190" t="e">
        <f>'報告書（事業主控）'!#REF!</f>
        <v>#REF!</v>
      </c>
      <c r="K217" s="190" t="e">
        <f>'報告書（事業主控）'!#REF!</f>
        <v>#REF!</v>
      </c>
      <c r="L217" s="190">
        <f t="shared" si="19"/>
        <v>0</v>
      </c>
      <c r="M217" s="190">
        <f t="shared" si="20"/>
        <v>0</v>
      </c>
      <c r="N217" s="190" t="e">
        <f t="shared" si="22"/>
        <v>#REF!</v>
      </c>
      <c r="O217" s="190" t="e">
        <f t="shared" si="21"/>
        <v>#REF!</v>
      </c>
      <c r="R217" s="190" t="e">
        <f>IF(AND(J217=0,C217&gt;=設定シート!E$101,C217&lt;=設定シート!G$101),1,0)</f>
        <v>#REF!</v>
      </c>
    </row>
    <row r="218" spans="1:18" ht="15" customHeight="1">
      <c r="B218" s="190">
        <v>5</v>
      </c>
      <c r="C218" s="190" t="e">
        <f>'報告書（事業主控）'!#REF!</f>
        <v>#REF!</v>
      </c>
      <c r="D218" s="190" t="e">
        <f>IF(E218&lt;&gt;"31 水力発電施設、ずい道等新設事業","",IF('報告書（事業主控）'!#REF!=11,1,IF('報告書（事業主控）'!#REF!=13,2,IF('報告書（事業主控）'!#REF!=15,3,IF('報告書（事業主控）'!#REF!=17,4,"")))))</f>
        <v>#REF!</v>
      </c>
      <c r="E218" s="190" t="e">
        <f>'報告書（事業主控）'!#REF!</f>
        <v>#REF!</v>
      </c>
      <c r="F218" s="190" t="e">
        <f>'報告書（事業主控）'!#REF!</f>
        <v>#REF!</v>
      </c>
      <c r="G218" s="190" t="e">
        <f>IF(OR(LEFT(E218,2)="31",LEFT(E218,2)="34",LEFT(E218,2)="36",LEFT(E218,2)="37"),VLOOKUP(E218,労務比率2,'報告書（事業主控）'!#REF!,FALSE),VLOOKUP(E218,労務比率,'報告書（事業主控）'!#REF!,FALSE))</f>
        <v>#REF!</v>
      </c>
      <c r="H218" s="190" t="e">
        <f>IF(OR(LEFT(E218,2)="31",LEFT(E218,2)="34",LEFT(E218,2)="36",LEFT(E218,2)="37"),VLOOKUP(E218,労務比率2,'報告書（事業主控）'!#REF!+1,FALSE),VLOOKUP(E218,労務比率,'報告書（事業主控）'!#REF!+1,FALSE))</f>
        <v>#REF!</v>
      </c>
      <c r="I218" s="190" t="e">
        <f>'報告書（事業主控）'!#REF!</f>
        <v>#REF!</v>
      </c>
      <c r="J218" s="190" t="e">
        <f>'報告書（事業主控）'!#REF!</f>
        <v>#REF!</v>
      </c>
      <c r="K218" s="190" t="e">
        <f>'報告書（事業主控）'!#REF!</f>
        <v>#REF!</v>
      </c>
      <c r="L218" s="190">
        <f t="shared" si="19"/>
        <v>0</v>
      </c>
      <c r="M218" s="190">
        <f t="shared" si="20"/>
        <v>0</v>
      </c>
      <c r="N218" s="190" t="e">
        <f t="shared" si="22"/>
        <v>#REF!</v>
      </c>
      <c r="O218" s="190" t="e">
        <f t="shared" si="21"/>
        <v>#REF!</v>
      </c>
      <c r="R218" s="190" t="e">
        <f>IF(AND(J218=0,C218&gt;=設定シート!E$101,C218&lt;=設定シート!G$101),1,0)</f>
        <v>#REF!</v>
      </c>
    </row>
    <row r="219" spans="1:18" ht="15" customHeight="1">
      <c r="B219" s="190">
        <v>6</v>
      </c>
      <c r="C219" s="190" t="e">
        <f>'報告書（事業主控）'!#REF!</f>
        <v>#REF!</v>
      </c>
      <c r="D219" s="190" t="e">
        <f>IF(E219&lt;&gt;"31 水力発電施設、ずい道等新設事業","",IF('報告書（事業主控）'!#REF!=11,1,IF('報告書（事業主控）'!#REF!=13,2,IF('報告書（事業主控）'!#REF!=15,3,IF('報告書（事業主控）'!#REF!=17,4,"")))))</f>
        <v>#REF!</v>
      </c>
      <c r="E219" s="190" t="e">
        <f>'報告書（事業主控）'!#REF!</f>
        <v>#REF!</v>
      </c>
      <c r="F219" s="190" t="e">
        <f>'報告書（事業主控）'!#REF!</f>
        <v>#REF!</v>
      </c>
      <c r="G219" s="190" t="e">
        <f>IF(OR(LEFT(E219,2)="31",LEFT(E219,2)="34",LEFT(E219,2)="36",LEFT(E219,2)="37"),VLOOKUP(E219,労務比率2,'報告書（事業主控）'!#REF!,FALSE),VLOOKUP(E219,労務比率,'報告書（事業主控）'!#REF!,FALSE))</f>
        <v>#REF!</v>
      </c>
      <c r="H219" s="190" t="e">
        <f>IF(OR(LEFT(E219,2)="31",LEFT(E219,2)="34",LEFT(E219,2)="36",LEFT(E219,2)="37"),VLOOKUP(E219,労務比率2,'報告書（事業主控）'!#REF!+1,FALSE),VLOOKUP(E219,労務比率,'報告書（事業主控）'!#REF!+1,FALSE))</f>
        <v>#REF!</v>
      </c>
      <c r="I219" s="190" t="e">
        <f>'報告書（事業主控）'!#REF!</f>
        <v>#REF!</v>
      </c>
      <c r="J219" s="190" t="e">
        <f>'報告書（事業主控）'!#REF!</f>
        <v>#REF!</v>
      </c>
      <c r="K219" s="190" t="e">
        <f>'報告書（事業主控）'!#REF!</f>
        <v>#REF!</v>
      </c>
      <c r="L219" s="190">
        <f t="shared" si="19"/>
        <v>0</v>
      </c>
      <c r="M219" s="190">
        <f t="shared" si="20"/>
        <v>0</v>
      </c>
      <c r="N219" s="190" t="e">
        <f t="shared" si="22"/>
        <v>#REF!</v>
      </c>
      <c r="O219" s="190" t="e">
        <f t="shared" si="21"/>
        <v>#REF!</v>
      </c>
      <c r="R219" s="190" t="e">
        <f>IF(AND(J219=0,C219&gt;=設定シート!E$101,C219&lt;=設定シート!G$101),1,0)</f>
        <v>#REF!</v>
      </c>
    </row>
    <row r="220" spans="1:18" ht="15" customHeight="1">
      <c r="B220" s="190">
        <v>7</v>
      </c>
      <c r="C220" s="190" t="e">
        <f>'報告書（事業主控）'!#REF!</f>
        <v>#REF!</v>
      </c>
      <c r="D220" s="190" t="e">
        <f>IF(E220&lt;&gt;"31 水力発電施設、ずい道等新設事業","",IF('報告書（事業主控）'!#REF!=11,1,IF('報告書（事業主控）'!#REF!=13,2,IF('報告書（事業主控）'!#REF!=15,3,IF('報告書（事業主控）'!#REF!=17,4,"")))))</f>
        <v>#REF!</v>
      </c>
      <c r="E220" s="190" t="e">
        <f>'報告書（事業主控）'!#REF!</f>
        <v>#REF!</v>
      </c>
      <c r="F220" s="190" t="e">
        <f>'報告書（事業主控）'!#REF!</f>
        <v>#REF!</v>
      </c>
      <c r="G220" s="190" t="e">
        <f>IF(OR(LEFT(E220,2)="31",LEFT(E220,2)="34",LEFT(E220,2)="36",LEFT(E220,2)="37"),VLOOKUP(E220,労務比率2,'報告書（事業主控）'!#REF!,FALSE),VLOOKUP(E220,労務比率,'報告書（事業主控）'!#REF!,FALSE))</f>
        <v>#REF!</v>
      </c>
      <c r="H220" s="190" t="e">
        <f>IF(OR(LEFT(E220,2)="31",LEFT(E220,2)="34",LEFT(E220,2)="36",LEFT(E220,2)="37"),VLOOKUP(E220,労務比率2,'報告書（事業主控）'!#REF!+1,FALSE),VLOOKUP(E220,労務比率,'報告書（事業主控）'!#REF!+1,FALSE))</f>
        <v>#REF!</v>
      </c>
      <c r="I220" s="190" t="e">
        <f>'報告書（事業主控）'!#REF!</f>
        <v>#REF!</v>
      </c>
      <c r="J220" s="190" t="e">
        <f>'報告書（事業主控）'!#REF!</f>
        <v>#REF!</v>
      </c>
      <c r="K220" s="190" t="e">
        <f>'報告書（事業主控）'!#REF!</f>
        <v>#REF!</v>
      </c>
      <c r="L220" s="190">
        <f t="shared" si="19"/>
        <v>0</v>
      </c>
      <c r="M220" s="190">
        <f t="shared" si="20"/>
        <v>0</v>
      </c>
      <c r="N220" s="190" t="e">
        <f t="shared" si="22"/>
        <v>#REF!</v>
      </c>
      <c r="O220" s="190" t="e">
        <f t="shared" si="21"/>
        <v>#REF!</v>
      </c>
      <c r="R220" s="190" t="e">
        <f>IF(AND(J220=0,C220&gt;=設定シート!E$101,C220&lt;=設定シート!G$101),1,0)</f>
        <v>#REF!</v>
      </c>
    </row>
    <row r="221" spans="1:18" ht="15" customHeight="1">
      <c r="B221" s="190">
        <v>8</v>
      </c>
      <c r="C221" s="190" t="e">
        <f>'報告書（事業主控）'!#REF!</f>
        <v>#REF!</v>
      </c>
      <c r="D221" s="190" t="e">
        <f>IF(E221&lt;&gt;"31 水力発電施設、ずい道等新設事業","",IF('報告書（事業主控）'!#REF!=11,1,IF('報告書（事業主控）'!#REF!=13,2,IF('報告書（事業主控）'!#REF!=15,3,IF('報告書（事業主控）'!#REF!=17,4,"")))))</f>
        <v>#REF!</v>
      </c>
      <c r="E221" s="190" t="e">
        <f>'報告書（事業主控）'!#REF!</f>
        <v>#REF!</v>
      </c>
      <c r="F221" s="190" t="e">
        <f>'報告書（事業主控）'!#REF!</f>
        <v>#REF!</v>
      </c>
      <c r="G221" s="190" t="e">
        <f>IF(OR(LEFT(E221,2)="31",LEFT(E221,2)="34",LEFT(E221,2)="36",LEFT(E221,2)="37"),VLOOKUP(E221,労務比率2,'報告書（事業主控）'!#REF!,FALSE),VLOOKUP(E221,労務比率,'報告書（事業主控）'!#REF!,FALSE))</f>
        <v>#REF!</v>
      </c>
      <c r="H221" s="190" t="e">
        <f>IF(OR(LEFT(E221,2)="31",LEFT(E221,2)="34",LEFT(E221,2)="36",LEFT(E221,2)="37"),VLOOKUP(E221,労務比率2,'報告書（事業主控）'!#REF!+1,FALSE),VLOOKUP(E221,労務比率,'報告書（事業主控）'!#REF!+1,FALSE))</f>
        <v>#REF!</v>
      </c>
      <c r="I221" s="190" t="e">
        <f>'報告書（事業主控）'!#REF!</f>
        <v>#REF!</v>
      </c>
      <c r="J221" s="190" t="e">
        <f>'報告書（事業主控）'!#REF!</f>
        <v>#REF!</v>
      </c>
      <c r="K221" s="190" t="e">
        <f>'報告書（事業主控）'!#REF!</f>
        <v>#REF!</v>
      </c>
      <c r="L221" s="190">
        <f t="shared" si="19"/>
        <v>0</v>
      </c>
      <c r="M221" s="190">
        <f t="shared" si="20"/>
        <v>0</v>
      </c>
      <c r="N221" s="190" t="e">
        <f t="shared" si="22"/>
        <v>#REF!</v>
      </c>
      <c r="O221" s="190" t="e">
        <f t="shared" si="21"/>
        <v>#REF!</v>
      </c>
      <c r="R221" s="190" t="e">
        <f>IF(AND(J221=0,C221&gt;=設定シート!E$101,C221&lt;=設定シート!G$101),1,0)</f>
        <v>#REF!</v>
      </c>
    </row>
    <row r="222" spans="1:18" ht="15" customHeight="1">
      <c r="B222" s="190">
        <v>9</v>
      </c>
      <c r="C222" s="190" t="e">
        <f>'報告書（事業主控）'!#REF!</f>
        <v>#REF!</v>
      </c>
      <c r="D222" s="190" t="e">
        <f>IF(E222&lt;&gt;"31 水力発電施設、ずい道等新設事業","",IF('報告書（事業主控）'!#REF!=11,1,IF('報告書（事業主控）'!#REF!=13,2,IF('報告書（事業主控）'!#REF!=15,3,IF('報告書（事業主控）'!#REF!=17,4,"")))))</f>
        <v>#REF!</v>
      </c>
      <c r="E222" s="190" t="e">
        <f>'報告書（事業主控）'!#REF!</f>
        <v>#REF!</v>
      </c>
      <c r="F222" s="190" t="e">
        <f>'報告書（事業主控）'!#REF!</f>
        <v>#REF!</v>
      </c>
      <c r="G222" s="190" t="e">
        <f>IF(OR(LEFT(E222,2)="31",LEFT(E222,2)="34",LEFT(E222,2)="36",LEFT(E222,2)="37"),VLOOKUP(E222,労務比率2,'報告書（事業主控）'!#REF!,FALSE),VLOOKUP(E222,労務比率,'報告書（事業主控）'!#REF!,FALSE))</f>
        <v>#REF!</v>
      </c>
      <c r="H222" s="190" t="e">
        <f>IF(OR(LEFT(E222,2)="31",LEFT(E222,2)="34",LEFT(E222,2)="36",LEFT(E222,2)="37"),VLOOKUP(E222,労務比率2,'報告書（事業主控）'!#REF!+1,FALSE),VLOOKUP(E222,労務比率,'報告書（事業主控）'!#REF!+1,FALSE))</f>
        <v>#REF!</v>
      </c>
      <c r="I222" s="190" t="e">
        <f>'報告書（事業主控）'!#REF!</f>
        <v>#REF!</v>
      </c>
      <c r="J222" s="190" t="e">
        <f>'報告書（事業主控）'!#REF!</f>
        <v>#REF!</v>
      </c>
      <c r="K222" s="190" t="e">
        <f>'報告書（事業主控）'!#REF!</f>
        <v>#REF!</v>
      </c>
      <c r="L222" s="190">
        <f t="shared" si="19"/>
        <v>0</v>
      </c>
      <c r="M222" s="190">
        <f t="shared" si="20"/>
        <v>0</v>
      </c>
      <c r="N222" s="190" t="e">
        <f t="shared" si="22"/>
        <v>#REF!</v>
      </c>
      <c r="O222" s="190" t="e">
        <f t="shared" si="21"/>
        <v>#REF!</v>
      </c>
      <c r="R222" s="190" t="e">
        <f>IF(AND(J222=0,C222&gt;=設定シート!E$101,C222&lt;=設定シート!G$101),1,0)</f>
        <v>#REF!</v>
      </c>
    </row>
    <row r="223" spans="1:18" ht="15" customHeight="1">
      <c r="A223" s="190">
        <v>19</v>
      </c>
      <c r="B223" s="190">
        <v>1</v>
      </c>
      <c r="C223" s="190" t="e">
        <f>'報告書（事業主控）'!#REF!</f>
        <v>#REF!</v>
      </c>
      <c r="D223" s="190" t="e">
        <f>IF(E223&lt;&gt;"31 水力発電施設、ずい道等新設事業","",IF('報告書（事業主控）'!#REF!=11,1,IF('報告書（事業主控）'!#REF!=13,2,IF('報告書（事業主控）'!#REF!=15,3,IF('報告書（事業主控）'!#REF!=17,4,"")))))</f>
        <v>#REF!</v>
      </c>
      <c r="E223" s="190" t="e">
        <f>'報告書（事業主控）'!#REF!</f>
        <v>#REF!</v>
      </c>
      <c r="F223" s="190" t="e">
        <f>'報告書（事業主控）'!#REF!</f>
        <v>#REF!</v>
      </c>
      <c r="G223" s="190" t="e">
        <f>IF(OR(LEFT(E223,2)="31",LEFT(E223,2)="34",LEFT(E223,2)="36",LEFT(E223,2)="37"),VLOOKUP(E223,労務比率2,'報告書（事業主控）'!#REF!,FALSE),VLOOKUP(E223,労務比率,'報告書（事業主控）'!#REF!,FALSE))</f>
        <v>#REF!</v>
      </c>
      <c r="H223" s="190" t="e">
        <f>IF(OR(LEFT(E223,2)="31",LEFT(E223,2)="34",LEFT(E223,2)="36",LEFT(E223,2)="37"),VLOOKUP(E223,労務比率2,'報告書（事業主控）'!#REF!+1,FALSE),VLOOKUP(E223,労務比率,'報告書（事業主控）'!#REF!+1,FALSE))</f>
        <v>#REF!</v>
      </c>
      <c r="I223" s="190" t="e">
        <f>'報告書（事業主控）'!#REF!</f>
        <v>#REF!</v>
      </c>
      <c r="J223" s="190" t="e">
        <f>'報告書（事業主控）'!#REF!</f>
        <v>#REF!</v>
      </c>
      <c r="K223" s="190" t="e">
        <f>'報告書（事業主控）'!#REF!</f>
        <v>#REF!</v>
      </c>
      <c r="L223" s="190">
        <f t="shared" si="19"/>
        <v>0</v>
      </c>
      <c r="M223" s="190">
        <f t="shared" si="20"/>
        <v>0</v>
      </c>
      <c r="N223" s="190" t="e">
        <f t="shared" si="22"/>
        <v>#REF!</v>
      </c>
      <c r="O223" s="190" t="e">
        <f t="shared" si="21"/>
        <v>#REF!</v>
      </c>
      <c r="P223" s="190">
        <f>INT(SUMIF(O223:O231,0,I223:I231)*105/108)</f>
        <v>0</v>
      </c>
      <c r="Q223" s="190">
        <f>INT(P223*IF(COUNTIF(R223:R231,1)=0,0,SUMIF(R223:R231,1,G223:G231)/COUNTIF(R223:R231,1))/100)</f>
        <v>0</v>
      </c>
      <c r="R223" s="190" t="e">
        <f>IF(AND(J223=0,C223&gt;=設定シート!E$101,C223&lt;=設定シート!G$101),1,0)</f>
        <v>#REF!</v>
      </c>
    </row>
    <row r="224" spans="1:18" ht="15" customHeight="1">
      <c r="B224" s="190">
        <v>2</v>
      </c>
      <c r="C224" s="190" t="e">
        <f>'報告書（事業主控）'!#REF!</f>
        <v>#REF!</v>
      </c>
      <c r="D224" s="190" t="e">
        <f>IF(E224&lt;&gt;"31 水力発電施設、ずい道等新設事業","",IF('報告書（事業主控）'!#REF!=11,1,IF('報告書（事業主控）'!#REF!=13,2,IF('報告書（事業主控）'!#REF!=15,3,IF('報告書（事業主控）'!#REF!=17,4,"")))))</f>
        <v>#REF!</v>
      </c>
      <c r="E224" s="190" t="e">
        <f>'報告書（事業主控）'!#REF!</f>
        <v>#REF!</v>
      </c>
      <c r="F224" s="190" t="e">
        <f>'報告書（事業主控）'!#REF!</f>
        <v>#REF!</v>
      </c>
      <c r="G224" s="190" t="e">
        <f>IF(OR(LEFT(E224,2)="31",LEFT(E224,2)="34",LEFT(E224,2)="36",LEFT(E224,2)="37"),VLOOKUP(E224,労務比率2,'報告書（事業主控）'!#REF!,FALSE),VLOOKUP(E224,労務比率,'報告書（事業主控）'!#REF!,FALSE))</f>
        <v>#REF!</v>
      </c>
      <c r="H224" s="190" t="e">
        <f>IF(OR(LEFT(E224,2)="31",LEFT(E224,2)="34",LEFT(E224,2)="36",LEFT(E224,2)="37"),VLOOKUP(E224,労務比率2,'報告書（事業主控）'!#REF!+1,FALSE),VLOOKUP(E224,労務比率,'報告書（事業主控）'!#REF!+1,FALSE))</f>
        <v>#REF!</v>
      </c>
      <c r="I224" s="190" t="e">
        <f>'報告書（事業主控）'!#REF!</f>
        <v>#REF!</v>
      </c>
      <c r="J224" s="190" t="e">
        <f>'報告書（事業主控）'!#REF!</f>
        <v>#REF!</v>
      </c>
      <c r="K224" s="190" t="e">
        <f>'報告書（事業主控）'!#REF!</f>
        <v>#REF!</v>
      </c>
      <c r="L224" s="190">
        <f t="shared" si="19"/>
        <v>0</v>
      </c>
      <c r="M224" s="190">
        <f t="shared" si="20"/>
        <v>0</v>
      </c>
      <c r="N224" s="190" t="e">
        <f t="shared" si="22"/>
        <v>#REF!</v>
      </c>
      <c r="O224" s="190" t="e">
        <f t="shared" si="21"/>
        <v>#REF!</v>
      </c>
      <c r="R224" s="190" t="e">
        <f>IF(AND(J224=0,C224&gt;=設定シート!E$101,C224&lt;=設定シート!G$101),1,0)</f>
        <v>#REF!</v>
      </c>
    </row>
    <row r="225" spans="1:18" ht="15" customHeight="1">
      <c r="B225" s="190">
        <v>3</v>
      </c>
      <c r="C225" s="190" t="e">
        <f>'報告書（事業主控）'!#REF!</f>
        <v>#REF!</v>
      </c>
      <c r="D225" s="190" t="e">
        <f>IF(E225&lt;&gt;"31 水力発電施設、ずい道等新設事業","",IF('報告書（事業主控）'!#REF!=11,1,IF('報告書（事業主控）'!#REF!=13,2,IF('報告書（事業主控）'!#REF!=15,3,IF('報告書（事業主控）'!#REF!=17,4,"")))))</f>
        <v>#REF!</v>
      </c>
      <c r="E225" s="190" t="e">
        <f>'報告書（事業主控）'!#REF!</f>
        <v>#REF!</v>
      </c>
      <c r="F225" s="190" t="e">
        <f>'報告書（事業主控）'!#REF!</f>
        <v>#REF!</v>
      </c>
      <c r="G225" s="190" t="e">
        <f>IF(OR(LEFT(E225,2)="31",LEFT(E225,2)="34",LEFT(E225,2)="36",LEFT(E225,2)="37"),VLOOKUP(E225,労務比率2,'報告書（事業主控）'!#REF!,FALSE),VLOOKUP(E225,労務比率,'報告書（事業主控）'!#REF!,FALSE))</f>
        <v>#REF!</v>
      </c>
      <c r="H225" s="190" t="e">
        <f>IF(OR(LEFT(E225,2)="31",LEFT(E225,2)="34",LEFT(E225,2)="36",LEFT(E225,2)="37"),VLOOKUP(E225,労務比率2,'報告書（事業主控）'!#REF!+1,FALSE),VLOOKUP(E225,労務比率,'報告書（事業主控）'!#REF!+1,FALSE))</f>
        <v>#REF!</v>
      </c>
      <c r="I225" s="190" t="e">
        <f>'報告書（事業主控）'!#REF!</f>
        <v>#REF!</v>
      </c>
      <c r="J225" s="190" t="e">
        <f>'報告書（事業主控）'!#REF!</f>
        <v>#REF!</v>
      </c>
      <c r="K225" s="190" t="e">
        <f>'報告書（事業主控）'!#REF!</f>
        <v>#REF!</v>
      </c>
      <c r="L225" s="190">
        <f t="shared" si="19"/>
        <v>0</v>
      </c>
      <c r="M225" s="190">
        <f t="shared" si="20"/>
        <v>0</v>
      </c>
      <c r="N225" s="190" t="e">
        <f t="shared" si="22"/>
        <v>#REF!</v>
      </c>
      <c r="O225" s="190" t="e">
        <f t="shared" si="21"/>
        <v>#REF!</v>
      </c>
      <c r="R225" s="190" t="e">
        <f>IF(AND(J225=0,C225&gt;=設定シート!E$101,C225&lt;=設定シート!G$101),1,0)</f>
        <v>#REF!</v>
      </c>
    </row>
    <row r="226" spans="1:18" ht="15" customHeight="1">
      <c r="B226" s="190">
        <v>4</v>
      </c>
      <c r="C226" s="190" t="e">
        <f>'報告書（事業主控）'!#REF!</f>
        <v>#REF!</v>
      </c>
      <c r="D226" s="190" t="e">
        <f>IF(E226&lt;&gt;"31 水力発電施設、ずい道等新設事業","",IF('報告書（事業主控）'!#REF!=11,1,IF('報告書（事業主控）'!#REF!=13,2,IF('報告書（事業主控）'!#REF!=15,3,IF('報告書（事業主控）'!#REF!=17,4,"")))))</f>
        <v>#REF!</v>
      </c>
      <c r="E226" s="190" t="e">
        <f>'報告書（事業主控）'!#REF!</f>
        <v>#REF!</v>
      </c>
      <c r="F226" s="190" t="e">
        <f>'報告書（事業主控）'!#REF!</f>
        <v>#REF!</v>
      </c>
      <c r="G226" s="190" t="e">
        <f>IF(OR(LEFT(E226,2)="31",LEFT(E226,2)="34",LEFT(E226,2)="36",LEFT(E226,2)="37"),VLOOKUP(E226,労務比率2,'報告書（事業主控）'!#REF!,FALSE),VLOOKUP(E226,労務比率,'報告書（事業主控）'!#REF!,FALSE))</f>
        <v>#REF!</v>
      </c>
      <c r="H226" s="190" t="e">
        <f>IF(OR(LEFT(E226,2)="31",LEFT(E226,2)="34",LEFT(E226,2)="36",LEFT(E226,2)="37"),VLOOKUP(E226,労務比率2,'報告書（事業主控）'!#REF!+1,FALSE),VLOOKUP(E226,労務比率,'報告書（事業主控）'!#REF!+1,FALSE))</f>
        <v>#REF!</v>
      </c>
      <c r="I226" s="190" t="e">
        <f>'報告書（事業主控）'!#REF!</f>
        <v>#REF!</v>
      </c>
      <c r="J226" s="190" t="e">
        <f>'報告書（事業主控）'!#REF!</f>
        <v>#REF!</v>
      </c>
      <c r="K226" s="190" t="e">
        <f>'報告書（事業主控）'!#REF!</f>
        <v>#REF!</v>
      </c>
      <c r="L226" s="190">
        <f t="shared" si="19"/>
        <v>0</v>
      </c>
      <c r="M226" s="190">
        <f t="shared" si="20"/>
        <v>0</v>
      </c>
      <c r="N226" s="190" t="e">
        <f t="shared" si="22"/>
        <v>#REF!</v>
      </c>
      <c r="O226" s="190" t="e">
        <f t="shared" si="21"/>
        <v>#REF!</v>
      </c>
      <c r="R226" s="190" t="e">
        <f>IF(AND(J226=0,C226&gt;=設定シート!E$101,C226&lt;=設定シート!G$101),1,0)</f>
        <v>#REF!</v>
      </c>
    </row>
    <row r="227" spans="1:18" ht="15" customHeight="1">
      <c r="B227" s="190">
        <v>5</v>
      </c>
      <c r="C227" s="190" t="e">
        <f>'報告書（事業主控）'!#REF!</f>
        <v>#REF!</v>
      </c>
      <c r="D227" s="190" t="e">
        <f>IF(E227&lt;&gt;"31 水力発電施設、ずい道等新設事業","",IF('報告書（事業主控）'!#REF!=11,1,IF('報告書（事業主控）'!#REF!=13,2,IF('報告書（事業主控）'!#REF!=15,3,IF('報告書（事業主控）'!#REF!=17,4,"")))))</f>
        <v>#REF!</v>
      </c>
      <c r="E227" s="190" t="e">
        <f>'報告書（事業主控）'!#REF!</f>
        <v>#REF!</v>
      </c>
      <c r="F227" s="190" t="e">
        <f>'報告書（事業主控）'!#REF!</f>
        <v>#REF!</v>
      </c>
      <c r="G227" s="190" t="e">
        <f>IF(OR(LEFT(E227,2)="31",LEFT(E227,2)="34",LEFT(E227,2)="36",LEFT(E227,2)="37"),VLOOKUP(E227,労務比率2,'報告書（事業主控）'!#REF!,FALSE),VLOOKUP(E227,労務比率,'報告書（事業主控）'!#REF!,FALSE))</f>
        <v>#REF!</v>
      </c>
      <c r="H227" s="190" t="e">
        <f>IF(OR(LEFT(E227,2)="31",LEFT(E227,2)="34",LEFT(E227,2)="36",LEFT(E227,2)="37"),VLOOKUP(E227,労務比率2,'報告書（事業主控）'!#REF!+1,FALSE),VLOOKUP(E227,労務比率,'報告書（事業主控）'!#REF!+1,FALSE))</f>
        <v>#REF!</v>
      </c>
      <c r="I227" s="190" t="e">
        <f>'報告書（事業主控）'!#REF!</f>
        <v>#REF!</v>
      </c>
      <c r="J227" s="190" t="e">
        <f>'報告書（事業主控）'!#REF!</f>
        <v>#REF!</v>
      </c>
      <c r="K227" s="190" t="e">
        <f>'報告書（事業主控）'!#REF!</f>
        <v>#REF!</v>
      </c>
      <c r="L227" s="190">
        <f t="shared" si="19"/>
        <v>0</v>
      </c>
      <c r="M227" s="190">
        <f t="shared" si="20"/>
        <v>0</v>
      </c>
      <c r="N227" s="190" t="e">
        <f t="shared" si="22"/>
        <v>#REF!</v>
      </c>
      <c r="O227" s="190" t="e">
        <f t="shared" si="21"/>
        <v>#REF!</v>
      </c>
      <c r="R227" s="190" t="e">
        <f>IF(AND(J227=0,C227&gt;=設定シート!E$101,C227&lt;=設定シート!G$101),1,0)</f>
        <v>#REF!</v>
      </c>
    </row>
    <row r="228" spans="1:18" ht="15" customHeight="1">
      <c r="B228" s="190">
        <v>6</v>
      </c>
      <c r="C228" s="190" t="e">
        <f>'報告書（事業主控）'!#REF!</f>
        <v>#REF!</v>
      </c>
      <c r="D228" s="190" t="e">
        <f>IF(E228&lt;&gt;"31 水力発電施設、ずい道等新設事業","",IF('報告書（事業主控）'!#REF!=11,1,IF('報告書（事業主控）'!#REF!=13,2,IF('報告書（事業主控）'!#REF!=15,3,IF('報告書（事業主控）'!#REF!=17,4,"")))))</f>
        <v>#REF!</v>
      </c>
      <c r="E228" s="190" t="e">
        <f>'報告書（事業主控）'!#REF!</f>
        <v>#REF!</v>
      </c>
      <c r="F228" s="190" t="e">
        <f>'報告書（事業主控）'!#REF!</f>
        <v>#REF!</v>
      </c>
      <c r="G228" s="190" t="e">
        <f>IF(OR(LEFT(E228,2)="31",LEFT(E228,2)="34",LEFT(E228,2)="36",LEFT(E228,2)="37"),VLOOKUP(E228,労務比率2,'報告書（事業主控）'!#REF!,FALSE),VLOOKUP(E228,労務比率,'報告書（事業主控）'!#REF!,FALSE))</f>
        <v>#REF!</v>
      </c>
      <c r="H228" s="190" t="e">
        <f>IF(OR(LEFT(E228,2)="31",LEFT(E228,2)="34",LEFT(E228,2)="36",LEFT(E228,2)="37"),VLOOKUP(E228,労務比率2,'報告書（事業主控）'!#REF!+1,FALSE),VLOOKUP(E228,労務比率,'報告書（事業主控）'!#REF!+1,FALSE))</f>
        <v>#REF!</v>
      </c>
      <c r="I228" s="190" t="e">
        <f>'報告書（事業主控）'!#REF!</f>
        <v>#REF!</v>
      </c>
      <c r="J228" s="190" t="e">
        <f>'報告書（事業主控）'!#REF!</f>
        <v>#REF!</v>
      </c>
      <c r="K228" s="190" t="e">
        <f>'報告書（事業主控）'!#REF!</f>
        <v>#REF!</v>
      </c>
      <c r="L228" s="190">
        <f t="shared" si="19"/>
        <v>0</v>
      </c>
      <c r="M228" s="190">
        <f t="shared" si="20"/>
        <v>0</v>
      </c>
      <c r="N228" s="190" t="e">
        <f t="shared" si="22"/>
        <v>#REF!</v>
      </c>
      <c r="O228" s="190" t="e">
        <f t="shared" si="21"/>
        <v>#REF!</v>
      </c>
      <c r="R228" s="190" t="e">
        <f>IF(AND(J228=0,C228&gt;=設定シート!E$101,C228&lt;=設定シート!G$101),1,0)</f>
        <v>#REF!</v>
      </c>
    </row>
    <row r="229" spans="1:18" ht="15" customHeight="1">
      <c r="B229" s="190">
        <v>7</v>
      </c>
      <c r="C229" s="190" t="e">
        <f>'報告書（事業主控）'!#REF!</f>
        <v>#REF!</v>
      </c>
      <c r="D229" s="190" t="e">
        <f>IF(E229&lt;&gt;"31 水力発電施設、ずい道等新設事業","",IF('報告書（事業主控）'!#REF!=11,1,IF('報告書（事業主控）'!#REF!=13,2,IF('報告書（事業主控）'!#REF!=15,3,IF('報告書（事業主控）'!#REF!=17,4,"")))))</f>
        <v>#REF!</v>
      </c>
      <c r="E229" s="190" t="e">
        <f>'報告書（事業主控）'!#REF!</f>
        <v>#REF!</v>
      </c>
      <c r="F229" s="190" t="e">
        <f>'報告書（事業主控）'!#REF!</f>
        <v>#REF!</v>
      </c>
      <c r="G229" s="190" t="e">
        <f>IF(OR(LEFT(E229,2)="31",LEFT(E229,2)="34",LEFT(E229,2)="36",LEFT(E229,2)="37"),VLOOKUP(E229,労務比率2,'報告書（事業主控）'!#REF!,FALSE),VLOOKUP(E229,労務比率,'報告書（事業主控）'!#REF!,FALSE))</f>
        <v>#REF!</v>
      </c>
      <c r="H229" s="190" t="e">
        <f>IF(OR(LEFT(E229,2)="31",LEFT(E229,2)="34",LEFT(E229,2)="36",LEFT(E229,2)="37"),VLOOKUP(E229,労務比率2,'報告書（事業主控）'!#REF!+1,FALSE),VLOOKUP(E229,労務比率,'報告書（事業主控）'!#REF!+1,FALSE))</f>
        <v>#REF!</v>
      </c>
      <c r="I229" s="190" t="e">
        <f>'報告書（事業主控）'!#REF!</f>
        <v>#REF!</v>
      </c>
      <c r="J229" s="190" t="e">
        <f>'報告書（事業主控）'!#REF!</f>
        <v>#REF!</v>
      </c>
      <c r="K229" s="190" t="e">
        <f>'報告書（事業主控）'!#REF!</f>
        <v>#REF!</v>
      </c>
      <c r="L229" s="190">
        <f t="shared" si="19"/>
        <v>0</v>
      </c>
      <c r="M229" s="190">
        <f t="shared" si="20"/>
        <v>0</v>
      </c>
      <c r="N229" s="190" t="e">
        <f t="shared" si="22"/>
        <v>#REF!</v>
      </c>
      <c r="O229" s="190" t="e">
        <f t="shared" si="21"/>
        <v>#REF!</v>
      </c>
      <c r="R229" s="190" t="e">
        <f>IF(AND(J229=0,C229&gt;=設定シート!E$101,C229&lt;=設定シート!G$101),1,0)</f>
        <v>#REF!</v>
      </c>
    </row>
    <row r="230" spans="1:18" ht="15" customHeight="1">
      <c r="B230" s="190">
        <v>8</v>
      </c>
      <c r="C230" s="190" t="e">
        <f>'報告書（事業主控）'!#REF!</f>
        <v>#REF!</v>
      </c>
      <c r="D230" s="190" t="e">
        <f>IF(E230&lt;&gt;"31 水力発電施設、ずい道等新設事業","",IF('報告書（事業主控）'!#REF!=11,1,IF('報告書（事業主控）'!#REF!=13,2,IF('報告書（事業主控）'!#REF!=15,3,IF('報告書（事業主控）'!#REF!=17,4,"")))))</f>
        <v>#REF!</v>
      </c>
      <c r="E230" s="190" t="e">
        <f>'報告書（事業主控）'!#REF!</f>
        <v>#REF!</v>
      </c>
      <c r="F230" s="190" t="e">
        <f>'報告書（事業主控）'!#REF!</f>
        <v>#REF!</v>
      </c>
      <c r="G230" s="190" t="e">
        <f>IF(OR(LEFT(E230,2)="31",LEFT(E230,2)="34",LEFT(E230,2)="36",LEFT(E230,2)="37"),VLOOKUP(E230,労務比率2,'報告書（事業主控）'!#REF!,FALSE),VLOOKUP(E230,労務比率,'報告書（事業主控）'!#REF!,FALSE))</f>
        <v>#REF!</v>
      </c>
      <c r="H230" s="190" t="e">
        <f>IF(OR(LEFT(E230,2)="31",LEFT(E230,2)="34",LEFT(E230,2)="36",LEFT(E230,2)="37"),VLOOKUP(E230,労務比率2,'報告書（事業主控）'!#REF!+1,FALSE),VLOOKUP(E230,労務比率,'報告書（事業主控）'!#REF!+1,FALSE))</f>
        <v>#REF!</v>
      </c>
      <c r="I230" s="190" t="e">
        <f>'報告書（事業主控）'!#REF!</f>
        <v>#REF!</v>
      </c>
      <c r="J230" s="190" t="e">
        <f>'報告書（事業主控）'!#REF!</f>
        <v>#REF!</v>
      </c>
      <c r="K230" s="190" t="e">
        <f>'報告書（事業主控）'!#REF!</f>
        <v>#REF!</v>
      </c>
      <c r="L230" s="190">
        <f t="shared" si="19"/>
        <v>0</v>
      </c>
      <c r="M230" s="190">
        <f t="shared" si="20"/>
        <v>0</v>
      </c>
      <c r="N230" s="190" t="e">
        <f t="shared" si="22"/>
        <v>#REF!</v>
      </c>
      <c r="O230" s="190" t="e">
        <f t="shared" si="21"/>
        <v>#REF!</v>
      </c>
      <c r="R230" s="190" t="e">
        <f>IF(AND(J230=0,C230&gt;=設定シート!E$101,C230&lt;=設定シート!G$101),1,0)</f>
        <v>#REF!</v>
      </c>
    </row>
    <row r="231" spans="1:18" ht="15" customHeight="1">
      <c r="B231" s="190">
        <v>9</v>
      </c>
      <c r="C231" s="190" t="e">
        <f>'報告書（事業主控）'!#REF!</f>
        <v>#REF!</v>
      </c>
      <c r="D231" s="190" t="e">
        <f>IF(E231&lt;&gt;"31 水力発電施設、ずい道等新設事業","",IF('報告書（事業主控）'!#REF!=11,1,IF('報告書（事業主控）'!#REF!=13,2,IF('報告書（事業主控）'!#REF!=15,3,IF('報告書（事業主控）'!#REF!=17,4,"")))))</f>
        <v>#REF!</v>
      </c>
      <c r="E231" s="190" t="e">
        <f>'報告書（事業主控）'!#REF!</f>
        <v>#REF!</v>
      </c>
      <c r="F231" s="190" t="e">
        <f>'報告書（事業主控）'!#REF!</f>
        <v>#REF!</v>
      </c>
      <c r="G231" s="190" t="e">
        <f>IF(OR(LEFT(E231,2)="31",LEFT(E231,2)="34",LEFT(E231,2)="36",LEFT(E231,2)="37"),VLOOKUP(E231,労務比率2,'報告書（事業主控）'!#REF!,FALSE),VLOOKUP(E231,労務比率,'報告書（事業主控）'!#REF!,FALSE))</f>
        <v>#REF!</v>
      </c>
      <c r="H231" s="190" t="e">
        <f>IF(OR(LEFT(E231,2)="31",LEFT(E231,2)="34",LEFT(E231,2)="36",LEFT(E231,2)="37"),VLOOKUP(E231,労務比率2,'報告書（事業主控）'!#REF!+1,FALSE),VLOOKUP(E231,労務比率,'報告書（事業主控）'!#REF!+1,FALSE))</f>
        <v>#REF!</v>
      </c>
      <c r="I231" s="190" t="e">
        <f>'報告書（事業主控）'!#REF!</f>
        <v>#REF!</v>
      </c>
      <c r="J231" s="190" t="e">
        <f>'報告書（事業主控）'!#REF!</f>
        <v>#REF!</v>
      </c>
      <c r="K231" s="190" t="e">
        <f>'報告書（事業主控）'!#REF!</f>
        <v>#REF!</v>
      </c>
      <c r="L231" s="190">
        <f t="shared" si="19"/>
        <v>0</v>
      </c>
      <c r="M231" s="190">
        <f t="shared" si="20"/>
        <v>0</v>
      </c>
      <c r="N231" s="190" t="e">
        <f t="shared" si="22"/>
        <v>#REF!</v>
      </c>
      <c r="O231" s="190" t="e">
        <f t="shared" si="21"/>
        <v>#REF!</v>
      </c>
      <c r="R231" s="190" t="e">
        <f>IF(AND(J231=0,C231&gt;=設定シート!E$101,C231&lt;=設定シート!G$101),1,0)</f>
        <v>#REF!</v>
      </c>
    </row>
    <row r="232" spans="1:18" ht="15" customHeight="1">
      <c r="A232" s="190">
        <v>20</v>
      </c>
      <c r="B232" s="190">
        <v>1</v>
      </c>
      <c r="C232" s="190" t="e">
        <f>'報告書（事業主控）'!#REF!</f>
        <v>#REF!</v>
      </c>
      <c r="D232" s="190" t="e">
        <f>IF(E232&lt;&gt;"31 水力発電施設、ずい道等新設事業","",IF('報告書（事業主控）'!#REF!=11,1,IF('報告書（事業主控）'!#REF!=13,2,IF('報告書（事業主控）'!#REF!=15,3,IF('報告書（事業主控）'!#REF!=17,4,"")))))</f>
        <v>#REF!</v>
      </c>
      <c r="E232" s="190" t="e">
        <f>'報告書（事業主控）'!#REF!</f>
        <v>#REF!</v>
      </c>
      <c r="F232" s="190" t="e">
        <f>'報告書（事業主控）'!#REF!</f>
        <v>#REF!</v>
      </c>
      <c r="G232" s="190" t="e">
        <f>IF(OR(LEFT(E232,2)="31",LEFT(E232,2)="34",LEFT(E232,2)="36",LEFT(E232,2)="37"),VLOOKUP(E232,労務比率2,'報告書（事業主控）'!#REF!,FALSE),VLOOKUP(E232,労務比率,'報告書（事業主控）'!#REF!,FALSE))</f>
        <v>#REF!</v>
      </c>
      <c r="H232" s="190" t="e">
        <f>IF(OR(LEFT(E232,2)="31",LEFT(E232,2)="34",LEFT(E232,2)="36",LEFT(E232,2)="37"),VLOOKUP(E232,労務比率2,'報告書（事業主控）'!#REF!+1,FALSE),VLOOKUP(E232,労務比率,'報告書（事業主控）'!#REF!+1,FALSE))</f>
        <v>#REF!</v>
      </c>
      <c r="I232" s="190" t="e">
        <f>'報告書（事業主控）'!#REF!</f>
        <v>#REF!</v>
      </c>
      <c r="J232" s="190" t="e">
        <f>'報告書（事業主控）'!#REF!</f>
        <v>#REF!</v>
      </c>
      <c r="K232" s="190" t="e">
        <f>'報告書（事業主控）'!#REF!</f>
        <v>#REF!</v>
      </c>
      <c r="L232" s="190">
        <f t="shared" si="19"/>
        <v>0</v>
      </c>
      <c r="M232" s="190">
        <f t="shared" si="20"/>
        <v>0</v>
      </c>
      <c r="N232" s="190" t="e">
        <f t="shared" si="22"/>
        <v>#REF!</v>
      </c>
      <c r="O232" s="190" t="e">
        <f t="shared" si="21"/>
        <v>#REF!</v>
      </c>
      <c r="P232" s="190">
        <f>INT(SUMIF(O232:O240,0,I232:I240)*105/108)</f>
        <v>0</v>
      </c>
      <c r="Q232" s="190">
        <f>INT(P232*IF(COUNTIF(R232:R240,1)=0,0,SUMIF(R232:R240,1,G232:G240)/COUNTIF(R232:R240,1))/100)</f>
        <v>0</v>
      </c>
      <c r="R232" s="190" t="e">
        <f>IF(AND(J232=0,C232&gt;=設定シート!E$101,C232&lt;=設定シート!G$101),1,0)</f>
        <v>#REF!</v>
      </c>
    </row>
    <row r="233" spans="1:18" ht="15" customHeight="1">
      <c r="B233" s="190">
        <v>2</v>
      </c>
      <c r="C233" s="190" t="e">
        <f>'報告書（事業主控）'!#REF!</f>
        <v>#REF!</v>
      </c>
      <c r="D233" s="190" t="e">
        <f>IF(E233&lt;&gt;"31 水力発電施設、ずい道等新設事業","",IF('報告書（事業主控）'!#REF!=11,1,IF('報告書（事業主控）'!#REF!=13,2,IF('報告書（事業主控）'!#REF!=15,3,IF('報告書（事業主控）'!#REF!=17,4,"")))))</f>
        <v>#REF!</v>
      </c>
      <c r="E233" s="190" t="e">
        <f>'報告書（事業主控）'!#REF!</f>
        <v>#REF!</v>
      </c>
      <c r="F233" s="190" t="e">
        <f>'報告書（事業主控）'!#REF!</f>
        <v>#REF!</v>
      </c>
      <c r="G233" s="190" t="e">
        <f>IF(OR(LEFT(E233,2)="31",LEFT(E233,2)="34",LEFT(E233,2)="36",LEFT(E233,2)="37"),VLOOKUP(E233,労務比率2,'報告書（事業主控）'!#REF!,FALSE),VLOOKUP(E233,労務比率,'報告書（事業主控）'!#REF!,FALSE))</f>
        <v>#REF!</v>
      </c>
      <c r="H233" s="190" t="e">
        <f>IF(OR(LEFT(E233,2)="31",LEFT(E233,2)="34",LEFT(E233,2)="36",LEFT(E233,2)="37"),VLOOKUP(E233,労務比率2,'報告書（事業主控）'!#REF!+1,FALSE),VLOOKUP(E233,労務比率,'報告書（事業主控）'!#REF!+1,FALSE))</f>
        <v>#REF!</v>
      </c>
      <c r="I233" s="190" t="e">
        <f>'報告書（事業主控）'!#REF!</f>
        <v>#REF!</v>
      </c>
      <c r="J233" s="190" t="e">
        <f>'報告書（事業主控）'!#REF!</f>
        <v>#REF!</v>
      </c>
      <c r="K233" s="190" t="e">
        <f>'報告書（事業主控）'!#REF!</f>
        <v>#REF!</v>
      </c>
      <c r="L233" s="190">
        <f t="shared" si="19"/>
        <v>0</v>
      </c>
      <c r="M233" s="190">
        <f t="shared" si="20"/>
        <v>0</v>
      </c>
      <c r="N233" s="190" t="e">
        <f t="shared" si="22"/>
        <v>#REF!</v>
      </c>
      <c r="O233" s="190" t="e">
        <f t="shared" si="21"/>
        <v>#REF!</v>
      </c>
      <c r="R233" s="190" t="e">
        <f>IF(AND(J233=0,C233&gt;=設定シート!E$101,C233&lt;=設定シート!G$101),1,0)</f>
        <v>#REF!</v>
      </c>
    </row>
    <row r="234" spans="1:18" ht="15" customHeight="1">
      <c r="B234" s="190">
        <v>3</v>
      </c>
      <c r="C234" s="190" t="e">
        <f>'報告書（事業主控）'!#REF!</f>
        <v>#REF!</v>
      </c>
      <c r="D234" s="190" t="e">
        <f>IF(E234&lt;&gt;"31 水力発電施設、ずい道等新設事業","",IF('報告書（事業主控）'!#REF!=11,1,IF('報告書（事業主控）'!#REF!=13,2,IF('報告書（事業主控）'!#REF!=15,3,IF('報告書（事業主控）'!#REF!=17,4,"")))))</f>
        <v>#REF!</v>
      </c>
      <c r="E234" s="190" t="e">
        <f>'報告書（事業主控）'!#REF!</f>
        <v>#REF!</v>
      </c>
      <c r="F234" s="190" t="e">
        <f>'報告書（事業主控）'!#REF!</f>
        <v>#REF!</v>
      </c>
      <c r="G234" s="190" t="e">
        <f>IF(OR(LEFT(E234,2)="31",LEFT(E234,2)="34",LEFT(E234,2)="36",LEFT(E234,2)="37"),VLOOKUP(E234,労務比率2,'報告書（事業主控）'!#REF!,FALSE),VLOOKUP(E234,労務比率,'報告書（事業主控）'!#REF!,FALSE))</f>
        <v>#REF!</v>
      </c>
      <c r="H234" s="190" t="e">
        <f>IF(OR(LEFT(E234,2)="31",LEFT(E234,2)="34",LEFT(E234,2)="36",LEFT(E234,2)="37"),VLOOKUP(E234,労務比率2,'報告書（事業主控）'!#REF!+1,FALSE),VLOOKUP(E234,労務比率,'報告書（事業主控）'!#REF!+1,FALSE))</f>
        <v>#REF!</v>
      </c>
      <c r="I234" s="190" t="e">
        <f>'報告書（事業主控）'!#REF!</f>
        <v>#REF!</v>
      </c>
      <c r="J234" s="190" t="e">
        <f>'報告書（事業主控）'!#REF!</f>
        <v>#REF!</v>
      </c>
      <c r="K234" s="190" t="e">
        <f>'報告書（事業主控）'!#REF!</f>
        <v>#REF!</v>
      </c>
      <c r="L234" s="190">
        <f t="shared" si="19"/>
        <v>0</v>
      </c>
      <c r="M234" s="190">
        <f t="shared" si="20"/>
        <v>0</v>
      </c>
      <c r="N234" s="190" t="e">
        <f t="shared" si="22"/>
        <v>#REF!</v>
      </c>
      <c r="O234" s="190" t="e">
        <f t="shared" si="21"/>
        <v>#REF!</v>
      </c>
      <c r="R234" s="190" t="e">
        <f>IF(AND(J234=0,C234&gt;=設定シート!E$101,C234&lt;=設定シート!G$101),1,0)</f>
        <v>#REF!</v>
      </c>
    </row>
    <row r="235" spans="1:18" ht="15" customHeight="1">
      <c r="B235" s="190">
        <v>4</v>
      </c>
      <c r="C235" s="190" t="e">
        <f>'報告書（事業主控）'!#REF!</f>
        <v>#REF!</v>
      </c>
      <c r="D235" s="190" t="e">
        <f>IF(E235&lt;&gt;"31 水力発電施設、ずい道等新設事業","",IF('報告書（事業主控）'!#REF!=11,1,IF('報告書（事業主控）'!#REF!=13,2,IF('報告書（事業主控）'!#REF!=15,3,IF('報告書（事業主控）'!#REF!=17,4,"")))))</f>
        <v>#REF!</v>
      </c>
      <c r="E235" s="190" t="e">
        <f>'報告書（事業主控）'!#REF!</f>
        <v>#REF!</v>
      </c>
      <c r="F235" s="190" t="e">
        <f>'報告書（事業主控）'!#REF!</f>
        <v>#REF!</v>
      </c>
      <c r="G235" s="190" t="e">
        <f>IF(OR(LEFT(E235,2)="31",LEFT(E235,2)="34",LEFT(E235,2)="36",LEFT(E235,2)="37"),VLOOKUP(E235,労務比率2,'報告書（事業主控）'!#REF!,FALSE),VLOOKUP(E235,労務比率,'報告書（事業主控）'!#REF!,FALSE))</f>
        <v>#REF!</v>
      </c>
      <c r="H235" s="190" t="e">
        <f>IF(OR(LEFT(E235,2)="31",LEFT(E235,2)="34",LEFT(E235,2)="36",LEFT(E235,2)="37"),VLOOKUP(E235,労務比率2,'報告書（事業主控）'!#REF!+1,FALSE),VLOOKUP(E235,労務比率,'報告書（事業主控）'!#REF!+1,FALSE))</f>
        <v>#REF!</v>
      </c>
      <c r="I235" s="190" t="e">
        <f>'報告書（事業主控）'!#REF!</f>
        <v>#REF!</v>
      </c>
      <c r="J235" s="190" t="e">
        <f>'報告書（事業主控）'!#REF!</f>
        <v>#REF!</v>
      </c>
      <c r="K235" s="190" t="e">
        <f>'報告書（事業主控）'!#REF!</f>
        <v>#REF!</v>
      </c>
      <c r="L235" s="190">
        <f t="shared" si="19"/>
        <v>0</v>
      </c>
      <c r="M235" s="190">
        <f t="shared" si="20"/>
        <v>0</v>
      </c>
      <c r="N235" s="190" t="e">
        <f t="shared" si="22"/>
        <v>#REF!</v>
      </c>
      <c r="O235" s="190" t="e">
        <f t="shared" si="21"/>
        <v>#REF!</v>
      </c>
      <c r="R235" s="190" t="e">
        <f>IF(AND(J235=0,C235&gt;=設定シート!E$101,C235&lt;=設定シート!G$101),1,0)</f>
        <v>#REF!</v>
      </c>
    </row>
    <row r="236" spans="1:18" ht="15" customHeight="1">
      <c r="B236" s="190">
        <v>5</v>
      </c>
      <c r="C236" s="190" t="e">
        <f>'報告書（事業主控）'!#REF!</f>
        <v>#REF!</v>
      </c>
      <c r="D236" s="190" t="e">
        <f>IF(E236&lt;&gt;"31 水力発電施設、ずい道等新設事業","",IF('報告書（事業主控）'!#REF!=11,1,IF('報告書（事業主控）'!#REF!=13,2,IF('報告書（事業主控）'!#REF!=15,3,IF('報告書（事業主控）'!#REF!=17,4,"")))))</f>
        <v>#REF!</v>
      </c>
      <c r="E236" s="190" t="e">
        <f>'報告書（事業主控）'!#REF!</f>
        <v>#REF!</v>
      </c>
      <c r="F236" s="190" t="e">
        <f>'報告書（事業主控）'!#REF!</f>
        <v>#REF!</v>
      </c>
      <c r="G236" s="190" t="e">
        <f>IF(OR(LEFT(E236,2)="31",LEFT(E236,2)="34",LEFT(E236,2)="36",LEFT(E236,2)="37"),VLOOKUP(E236,労務比率2,'報告書（事業主控）'!#REF!,FALSE),VLOOKUP(E236,労務比率,'報告書（事業主控）'!#REF!,FALSE))</f>
        <v>#REF!</v>
      </c>
      <c r="H236" s="190" t="e">
        <f>IF(OR(LEFT(E236,2)="31",LEFT(E236,2)="34",LEFT(E236,2)="36",LEFT(E236,2)="37"),VLOOKUP(E236,労務比率2,'報告書（事業主控）'!#REF!+1,FALSE),VLOOKUP(E236,労務比率,'報告書（事業主控）'!#REF!+1,FALSE))</f>
        <v>#REF!</v>
      </c>
      <c r="I236" s="190" t="e">
        <f>'報告書（事業主控）'!#REF!</f>
        <v>#REF!</v>
      </c>
      <c r="J236" s="190" t="e">
        <f>'報告書（事業主控）'!#REF!</f>
        <v>#REF!</v>
      </c>
      <c r="K236" s="190" t="e">
        <f>'報告書（事業主控）'!#REF!</f>
        <v>#REF!</v>
      </c>
      <c r="L236" s="190">
        <f t="shared" si="19"/>
        <v>0</v>
      </c>
      <c r="M236" s="190">
        <f t="shared" si="20"/>
        <v>0</v>
      </c>
      <c r="N236" s="190" t="e">
        <f t="shared" si="22"/>
        <v>#REF!</v>
      </c>
      <c r="O236" s="190" t="e">
        <f t="shared" si="21"/>
        <v>#REF!</v>
      </c>
      <c r="R236" s="190" t="e">
        <f>IF(AND(J236=0,C236&gt;=設定シート!E$101,C236&lt;=設定シート!G$101),1,0)</f>
        <v>#REF!</v>
      </c>
    </row>
    <row r="237" spans="1:18" ht="15" customHeight="1">
      <c r="B237" s="190">
        <v>6</v>
      </c>
      <c r="C237" s="190" t="e">
        <f>'報告書（事業主控）'!#REF!</f>
        <v>#REF!</v>
      </c>
      <c r="D237" s="190" t="e">
        <f>IF(E237&lt;&gt;"31 水力発電施設、ずい道等新設事業","",IF('報告書（事業主控）'!#REF!=11,1,IF('報告書（事業主控）'!#REF!=13,2,IF('報告書（事業主控）'!#REF!=15,3,IF('報告書（事業主控）'!#REF!=17,4,"")))))</f>
        <v>#REF!</v>
      </c>
      <c r="E237" s="190" t="e">
        <f>'報告書（事業主控）'!#REF!</f>
        <v>#REF!</v>
      </c>
      <c r="F237" s="190" t="e">
        <f>'報告書（事業主控）'!#REF!</f>
        <v>#REF!</v>
      </c>
      <c r="G237" s="190" t="e">
        <f>IF(OR(LEFT(E237,2)="31",LEFT(E237,2)="34",LEFT(E237,2)="36",LEFT(E237,2)="37"),VLOOKUP(E237,労務比率2,'報告書（事業主控）'!#REF!,FALSE),VLOOKUP(E237,労務比率,'報告書（事業主控）'!#REF!,FALSE))</f>
        <v>#REF!</v>
      </c>
      <c r="H237" s="190" t="e">
        <f>IF(OR(LEFT(E237,2)="31",LEFT(E237,2)="34",LEFT(E237,2)="36",LEFT(E237,2)="37"),VLOOKUP(E237,労務比率2,'報告書（事業主控）'!#REF!+1,FALSE),VLOOKUP(E237,労務比率,'報告書（事業主控）'!#REF!+1,FALSE))</f>
        <v>#REF!</v>
      </c>
      <c r="I237" s="190" t="e">
        <f>'報告書（事業主控）'!#REF!</f>
        <v>#REF!</v>
      </c>
      <c r="J237" s="190" t="e">
        <f>'報告書（事業主控）'!#REF!</f>
        <v>#REF!</v>
      </c>
      <c r="K237" s="190" t="e">
        <f>'報告書（事業主控）'!#REF!</f>
        <v>#REF!</v>
      </c>
      <c r="L237" s="190">
        <f t="shared" si="19"/>
        <v>0</v>
      </c>
      <c r="M237" s="190">
        <f t="shared" si="20"/>
        <v>0</v>
      </c>
      <c r="N237" s="190" t="e">
        <f t="shared" si="22"/>
        <v>#REF!</v>
      </c>
      <c r="O237" s="190" t="e">
        <f t="shared" si="21"/>
        <v>#REF!</v>
      </c>
      <c r="R237" s="190" t="e">
        <f>IF(AND(J237=0,C237&gt;=設定シート!E$101,C237&lt;=設定シート!G$101),1,0)</f>
        <v>#REF!</v>
      </c>
    </row>
    <row r="238" spans="1:18" ht="15" customHeight="1">
      <c r="B238" s="190">
        <v>7</v>
      </c>
      <c r="C238" s="190" t="e">
        <f>'報告書（事業主控）'!#REF!</f>
        <v>#REF!</v>
      </c>
      <c r="D238" s="190" t="e">
        <f>IF(E238&lt;&gt;"31 水力発電施設、ずい道等新設事業","",IF('報告書（事業主控）'!#REF!=11,1,IF('報告書（事業主控）'!#REF!=13,2,IF('報告書（事業主控）'!#REF!=15,3,IF('報告書（事業主控）'!#REF!=17,4,"")))))</f>
        <v>#REF!</v>
      </c>
      <c r="E238" s="190" t="e">
        <f>'報告書（事業主控）'!#REF!</f>
        <v>#REF!</v>
      </c>
      <c r="F238" s="190" t="e">
        <f>'報告書（事業主控）'!#REF!</f>
        <v>#REF!</v>
      </c>
      <c r="G238" s="190" t="e">
        <f>IF(OR(LEFT(E238,2)="31",LEFT(E238,2)="34",LEFT(E238,2)="36",LEFT(E238,2)="37"),VLOOKUP(E238,労務比率2,'報告書（事業主控）'!#REF!,FALSE),VLOOKUP(E238,労務比率,'報告書（事業主控）'!#REF!,FALSE))</f>
        <v>#REF!</v>
      </c>
      <c r="H238" s="190" t="e">
        <f>IF(OR(LEFT(E238,2)="31",LEFT(E238,2)="34",LEFT(E238,2)="36",LEFT(E238,2)="37"),VLOOKUP(E238,労務比率2,'報告書（事業主控）'!#REF!+1,FALSE),VLOOKUP(E238,労務比率,'報告書（事業主控）'!#REF!+1,FALSE))</f>
        <v>#REF!</v>
      </c>
      <c r="I238" s="190" t="e">
        <f>'報告書（事業主控）'!#REF!</f>
        <v>#REF!</v>
      </c>
      <c r="J238" s="190" t="e">
        <f>'報告書（事業主控）'!#REF!</f>
        <v>#REF!</v>
      </c>
      <c r="K238" s="190" t="e">
        <f>'報告書（事業主控）'!#REF!</f>
        <v>#REF!</v>
      </c>
      <c r="L238" s="190">
        <f t="shared" si="19"/>
        <v>0</v>
      </c>
      <c r="M238" s="190">
        <f t="shared" si="20"/>
        <v>0</v>
      </c>
      <c r="N238" s="190" t="e">
        <f t="shared" si="22"/>
        <v>#REF!</v>
      </c>
      <c r="O238" s="190" t="e">
        <f t="shared" si="21"/>
        <v>#REF!</v>
      </c>
      <c r="R238" s="190" t="e">
        <f>IF(AND(J238=0,C238&gt;=設定シート!E$101,C238&lt;=設定シート!G$101),1,0)</f>
        <v>#REF!</v>
      </c>
    </row>
    <row r="239" spans="1:18" ht="15" customHeight="1">
      <c r="B239" s="190">
        <v>8</v>
      </c>
      <c r="C239" s="190" t="e">
        <f>'報告書（事業主控）'!#REF!</f>
        <v>#REF!</v>
      </c>
      <c r="D239" s="190" t="e">
        <f>IF(E239&lt;&gt;"31 水力発電施設、ずい道等新設事業","",IF('報告書（事業主控）'!#REF!=11,1,IF('報告書（事業主控）'!#REF!=13,2,IF('報告書（事業主控）'!#REF!=15,3,IF('報告書（事業主控）'!#REF!=17,4,"")))))</f>
        <v>#REF!</v>
      </c>
      <c r="E239" s="190" t="e">
        <f>'報告書（事業主控）'!#REF!</f>
        <v>#REF!</v>
      </c>
      <c r="F239" s="190" t="e">
        <f>'報告書（事業主控）'!#REF!</f>
        <v>#REF!</v>
      </c>
      <c r="G239" s="190" t="e">
        <f>IF(OR(LEFT(E239,2)="31",LEFT(E239,2)="34",LEFT(E239,2)="36",LEFT(E239,2)="37"),VLOOKUP(E239,労務比率2,'報告書（事業主控）'!#REF!,FALSE),VLOOKUP(E239,労務比率,'報告書（事業主控）'!#REF!,FALSE))</f>
        <v>#REF!</v>
      </c>
      <c r="H239" s="190" t="e">
        <f>IF(OR(LEFT(E239,2)="31",LEFT(E239,2)="34",LEFT(E239,2)="36",LEFT(E239,2)="37"),VLOOKUP(E239,労務比率2,'報告書（事業主控）'!#REF!+1,FALSE),VLOOKUP(E239,労務比率,'報告書（事業主控）'!#REF!+1,FALSE))</f>
        <v>#REF!</v>
      </c>
      <c r="I239" s="190" t="e">
        <f>'報告書（事業主控）'!#REF!</f>
        <v>#REF!</v>
      </c>
      <c r="J239" s="190" t="e">
        <f>'報告書（事業主控）'!#REF!</f>
        <v>#REF!</v>
      </c>
      <c r="K239" s="190" t="e">
        <f>'報告書（事業主控）'!#REF!</f>
        <v>#REF!</v>
      </c>
      <c r="L239" s="190">
        <f t="shared" si="19"/>
        <v>0</v>
      </c>
      <c r="M239" s="190">
        <f t="shared" si="20"/>
        <v>0</v>
      </c>
      <c r="N239" s="190" t="e">
        <f t="shared" si="22"/>
        <v>#REF!</v>
      </c>
      <c r="O239" s="190" t="e">
        <f t="shared" si="21"/>
        <v>#REF!</v>
      </c>
      <c r="R239" s="190" t="e">
        <f>IF(AND(J239=0,C239&gt;=設定シート!E$101,C239&lt;=設定シート!G$101),1,0)</f>
        <v>#REF!</v>
      </c>
    </row>
    <row r="240" spans="1:18" ht="15" customHeight="1">
      <c r="B240" s="190">
        <v>9</v>
      </c>
      <c r="C240" s="190" t="e">
        <f>'報告書（事業主控）'!#REF!</f>
        <v>#REF!</v>
      </c>
      <c r="D240" s="190" t="e">
        <f>IF(E240&lt;&gt;"31 水力発電施設、ずい道等新設事業","",IF('報告書（事業主控）'!#REF!=11,1,IF('報告書（事業主控）'!#REF!=13,2,IF('報告書（事業主控）'!#REF!=15,3,IF('報告書（事業主控）'!#REF!=17,4,"")))))</f>
        <v>#REF!</v>
      </c>
      <c r="E240" s="190" t="e">
        <f>'報告書（事業主控）'!#REF!</f>
        <v>#REF!</v>
      </c>
      <c r="F240" s="190" t="e">
        <f>'報告書（事業主控）'!#REF!</f>
        <v>#REF!</v>
      </c>
      <c r="G240" s="190" t="e">
        <f>IF(OR(LEFT(E240,2)="31",LEFT(E240,2)="34",LEFT(E240,2)="36",LEFT(E240,2)="37"),VLOOKUP(E240,労務比率2,'報告書（事業主控）'!#REF!,FALSE),VLOOKUP(E240,労務比率,'報告書（事業主控）'!#REF!,FALSE))</f>
        <v>#REF!</v>
      </c>
      <c r="H240" s="190" t="e">
        <f>IF(OR(LEFT(E240,2)="31",LEFT(E240,2)="34",LEFT(E240,2)="36",LEFT(E240,2)="37"),VLOOKUP(E240,労務比率2,'報告書（事業主控）'!#REF!+1,FALSE),VLOOKUP(E240,労務比率,'報告書（事業主控）'!#REF!+1,FALSE))</f>
        <v>#REF!</v>
      </c>
      <c r="I240" s="190" t="e">
        <f>'報告書（事業主控）'!#REF!</f>
        <v>#REF!</v>
      </c>
      <c r="J240" s="190" t="e">
        <f>'報告書（事業主控）'!#REF!</f>
        <v>#REF!</v>
      </c>
      <c r="K240" s="190" t="e">
        <f>'報告書（事業主控）'!#REF!</f>
        <v>#REF!</v>
      </c>
      <c r="L240" s="190">
        <f t="shared" si="19"/>
        <v>0</v>
      </c>
      <c r="M240" s="190">
        <f t="shared" si="20"/>
        <v>0</v>
      </c>
      <c r="N240" s="190" t="e">
        <f t="shared" si="22"/>
        <v>#REF!</v>
      </c>
      <c r="O240" s="190" t="e">
        <f t="shared" si="21"/>
        <v>#REF!</v>
      </c>
      <c r="R240" s="190" t="e">
        <f>IF(AND(J240=0,C240&gt;=設定シート!E$101,C240&lt;=設定シート!G$101),1,0)</f>
        <v>#REF!</v>
      </c>
    </row>
    <row r="241" spans="1:18" ht="15" customHeight="1">
      <c r="A241" s="190">
        <v>21</v>
      </c>
      <c r="B241" s="190">
        <v>1</v>
      </c>
      <c r="C241" s="190" t="e">
        <f>'報告書（事業主控）'!#REF!</f>
        <v>#REF!</v>
      </c>
      <c r="D241" s="190" t="e">
        <f>IF(E241&lt;&gt;"31 水力発電施設、ずい道等新設事業","",IF('報告書（事業主控）'!#REF!=11,1,IF('報告書（事業主控）'!#REF!=13,2,IF('報告書（事業主控）'!#REF!=15,3,IF('報告書（事業主控）'!#REF!=17,4,"")))))</f>
        <v>#REF!</v>
      </c>
      <c r="E241" s="190" t="e">
        <f>'報告書（事業主控）'!#REF!</f>
        <v>#REF!</v>
      </c>
      <c r="F241" s="190" t="e">
        <f>'報告書（事業主控）'!#REF!</f>
        <v>#REF!</v>
      </c>
      <c r="G241" s="190" t="e">
        <f>IF(OR(LEFT(E241,2)="31",LEFT(E241,2)="34",LEFT(E241,2)="36",LEFT(E241,2)="37"),VLOOKUP(E241,労務比率2,'報告書（事業主控）'!#REF!,FALSE),VLOOKUP(E241,労務比率,'報告書（事業主控）'!#REF!,FALSE))</f>
        <v>#REF!</v>
      </c>
      <c r="H241" s="190" t="e">
        <f>IF(OR(LEFT(E241,2)="31",LEFT(E241,2)="34",LEFT(E241,2)="36",LEFT(E241,2)="37"),VLOOKUP(E241,労務比率2,'報告書（事業主控）'!#REF!+1,FALSE),VLOOKUP(E241,労務比率,'報告書（事業主控）'!#REF!+1,FALSE))</f>
        <v>#REF!</v>
      </c>
      <c r="I241" s="190" t="e">
        <f>'報告書（事業主控）'!#REF!</f>
        <v>#REF!</v>
      </c>
      <c r="J241" s="190" t="e">
        <f>'報告書（事業主控）'!#REF!</f>
        <v>#REF!</v>
      </c>
      <c r="K241" s="190" t="e">
        <f>'報告書（事業主控）'!#REF!</f>
        <v>#REF!</v>
      </c>
      <c r="L241" s="190">
        <f t="shared" si="19"/>
        <v>0</v>
      </c>
      <c r="M241" s="190">
        <f t="shared" si="20"/>
        <v>0</v>
      </c>
      <c r="N241" s="190" t="e">
        <f t="shared" si="22"/>
        <v>#REF!</v>
      </c>
      <c r="O241" s="190" t="e">
        <f t="shared" si="21"/>
        <v>#REF!</v>
      </c>
      <c r="P241" s="190">
        <f>INT(SUMIF(O241:O249,0,I241:I249)*105/108)</f>
        <v>0</v>
      </c>
      <c r="Q241" s="190">
        <f>INT(P241*IF(COUNTIF(R241:R249,1)=0,0,SUMIF(R241:R249,1,G241:G249)/COUNTIF(R241:R249,1))/100)</f>
        <v>0</v>
      </c>
      <c r="R241" s="190" t="e">
        <f>IF(AND(J241=0,C241&gt;=設定シート!E$101,C241&lt;=設定シート!G$101),1,0)</f>
        <v>#REF!</v>
      </c>
    </row>
    <row r="242" spans="1:18" ht="15" customHeight="1">
      <c r="B242" s="190">
        <v>2</v>
      </c>
      <c r="C242" s="190" t="e">
        <f>'報告書（事業主控）'!#REF!</f>
        <v>#REF!</v>
      </c>
      <c r="D242" s="190" t="e">
        <f>IF(E242&lt;&gt;"31 水力発電施設、ずい道等新設事業","",IF('報告書（事業主控）'!#REF!=11,1,IF('報告書（事業主控）'!#REF!=13,2,IF('報告書（事業主控）'!#REF!=15,3,IF('報告書（事業主控）'!#REF!=17,4,"")))))</f>
        <v>#REF!</v>
      </c>
      <c r="E242" s="190" t="e">
        <f>'報告書（事業主控）'!#REF!</f>
        <v>#REF!</v>
      </c>
      <c r="F242" s="190" t="e">
        <f>'報告書（事業主控）'!#REF!</f>
        <v>#REF!</v>
      </c>
      <c r="G242" s="190" t="e">
        <f>IF(OR(LEFT(E242,2)="31",LEFT(E242,2)="34",LEFT(E242,2)="36",LEFT(E242,2)="37"),VLOOKUP(E242,労務比率2,'報告書（事業主控）'!#REF!,FALSE),VLOOKUP(E242,労務比率,'報告書（事業主控）'!#REF!,FALSE))</f>
        <v>#REF!</v>
      </c>
      <c r="H242" s="190" t="e">
        <f>IF(OR(LEFT(E242,2)="31",LEFT(E242,2)="34",LEFT(E242,2)="36",LEFT(E242,2)="37"),VLOOKUP(E242,労務比率2,'報告書（事業主控）'!#REF!+1,FALSE),VLOOKUP(E242,労務比率,'報告書（事業主控）'!#REF!+1,FALSE))</f>
        <v>#REF!</v>
      </c>
      <c r="I242" s="190" t="e">
        <f>'報告書（事業主控）'!#REF!</f>
        <v>#REF!</v>
      </c>
      <c r="J242" s="190" t="e">
        <f>'報告書（事業主控）'!#REF!</f>
        <v>#REF!</v>
      </c>
      <c r="K242" s="190" t="e">
        <f>'報告書（事業主控）'!#REF!</f>
        <v>#REF!</v>
      </c>
      <c r="L242" s="190">
        <f t="shared" si="19"/>
        <v>0</v>
      </c>
      <c r="M242" s="190">
        <f t="shared" si="20"/>
        <v>0</v>
      </c>
      <c r="N242" s="190" t="e">
        <f t="shared" si="22"/>
        <v>#REF!</v>
      </c>
      <c r="O242" s="190" t="e">
        <f t="shared" si="21"/>
        <v>#REF!</v>
      </c>
      <c r="R242" s="190" t="e">
        <f>IF(AND(J242=0,C242&gt;=設定シート!E$101,C242&lt;=設定シート!G$101),1,0)</f>
        <v>#REF!</v>
      </c>
    </row>
    <row r="243" spans="1:18" ht="15" customHeight="1">
      <c r="B243" s="190">
        <v>3</v>
      </c>
      <c r="C243" s="190" t="e">
        <f>'報告書（事業主控）'!#REF!</f>
        <v>#REF!</v>
      </c>
      <c r="D243" s="190" t="e">
        <f>IF(E243&lt;&gt;"31 水力発電施設、ずい道等新設事業","",IF('報告書（事業主控）'!#REF!=11,1,IF('報告書（事業主控）'!#REF!=13,2,IF('報告書（事業主控）'!#REF!=15,3,IF('報告書（事業主控）'!#REF!=17,4,"")))))</f>
        <v>#REF!</v>
      </c>
      <c r="E243" s="190" t="e">
        <f>'報告書（事業主控）'!#REF!</f>
        <v>#REF!</v>
      </c>
      <c r="F243" s="190" t="e">
        <f>'報告書（事業主控）'!#REF!</f>
        <v>#REF!</v>
      </c>
      <c r="G243" s="190" t="e">
        <f>IF(OR(LEFT(E243,2)="31",LEFT(E243,2)="34",LEFT(E243,2)="36",LEFT(E243,2)="37"),VLOOKUP(E243,労務比率2,'報告書（事業主控）'!#REF!,FALSE),VLOOKUP(E243,労務比率,'報告書（事業主控）'!#REF!,FALSE))</f>
        <v>#REF!</v>
      </c>
      <c r="H243" s="190" t="e">
        <f>IF(OR(LEFT(E243,2)="31",LEFT(E243,2)="34",LEFT(E243,2)="36",LEFT(E243,2)="37"),VLOOKUP(E243,労務比率2,'報告書（事業主控）'!#REF!+1,FALSE),VLOOKUP(E243,労務比率,'報告書（事業主控）'!#REF!+1,FALSE))</f>
        <v>#REF!</v>
      </c>
      <c r="I243" s="190" t="e">
        <f>'報告書（事業主控）'!#REF!</f>
        <v>#REF!</v>
      </c>
      <c r="J243" s="190" t="e">
        <f>'報告書（事業主控）'!#REF!</f>
        <v>#REF!</v>
      </c>
      <c r="K243" s="190" t="e">
        <f>'報告書（事業主控）'!#REF!</f>
        <v>#REF!</v>
      </c>
      <c r="L243" s="190">
        <f t="shared" si="19"/>
        <v>0</v>
      </c>
      <c r="M243" s="190">
        <f t="shared" si="20"/>
        <v>0</v>
      </c>
      <c r="N243" s="190" t="e">
        <f t="shared" si="22"/>
        <v>#REF!</v>
      </c>
      <c r="O243" s="190" t="e">
        <f t="shared" si="21"/>
        <v>#REF!</v>
      </c>
      <c r="R243" s="190" t="e">
        <f>IF(AND(J243=0,C243&gt;=設定シート!E$101,C243&lt;=設定シート!G$101),1,0)</f>
        <v>#REF!</v>
      </c>
    </row>
    <row r="244" spans="1:18" ht="15" customHeight="1">
      <c r="B244" s="190">
        <v>4</v>
      </c>
      <c r="C244" s="190" t="e">
        <f>'報告書（事業主控）'!#REF!</f>
        <v>#REF!</v>
      </c>
      <c r="D244" s="190" t="e">
        <f>IF(E244&lt;&gt;"31 水力発電施設、ずい道等新設事業","",IF('報告書（事業主控）'!#REF!=11,1,IF('報告書（事業主控）'!#REF!=13,2,IF('報告書（事業主控）'!#REF!=15,3,IF('報告書（事業主控）'!#REF!=17,4,"")))))</f>
        <v>#REF!</v>
      </c>
      <c r="E244" s="190" t="e">
        <f>'報告書（事業主控）'!#REF!</f>
        <v>#REF!</v>
      </c>
      <c r="F244" s="190" t="e">
        <f>'報告書（事業主控）'!#REF!</f>
        <v>#REF!</v>
      </c>
      <c r="G244" s="190" t="e">
        <f>IF(OR(LEFT(E244,2)="31",LEFT(E244,2)="34",LEFT(E244,2)="36",LEFT(E244,2)="37"),VLOOKUP(E244,労務比率2,'報告書（事業主控）'!#REF!,FALSE),VLOOKUP(E244,労務比率,'報告書（事業主控）'!#REF!,FALSE))</f>
        <v>#REF!</v>
      </c>
      <c r="H244" s="190" t="e">
        <f>IF(OR(LEFT(E244,2)="31",LEFT(E244,2)="34",LEFT(E244,2)="36",LEFT(E244,2)="37"),VLOOKUP(E244,労務比率2,'報告書（事業主控）'!#REF!+1,FALSE),VLOOKUP(E244,労務比率,'報告書（事業主控）'!#REF!+1,FALSE))</f>
        <v>#REF!</v>
      </c>
      <c r="I244" s="190" t="e">
        <f>'報告書（事業主控）'!#REF!</f>
        <v>#REF!</v>
      </c>
      <c r="J244" s="190" t="e">
        <f>'報告書（事業主控）'!#REF!</f>
        <v>#REF!</v>
      </c>
      <c r="K244" s="190" t="e">
        <f>'報告書（事業主控）'!#REF!</f>
        <v>#REF!</v>
      </c>
      <c r="L244" s="190">
        <f t="shared" si="19"/>
        <v>0</v>
      </c>
      <c r="M244" s="190">
        <f t="shared" si="20"/>
        <v>0</v>
      </c>
      <c r="N244" s="190" t="e">
        <f t="shared" si="22"/>
        <v>#REF!</v>
      </c>
      <c r="O244" s="190" t="e">
        <f t="shared" si="21"/>
        <v>#REF!</v>
      </c>
      <c r="R244" s="190" t="e">
        <f>IF(AND(J244=0,C244&gt;=設定シート!E$101,C244&lt;=設定シート!G$101),1,0)</f>
        <v>#REF!</v>
      </c>
    </row>
    <row r="245" spans="1:18" ht="15" customHeight="1">
      <c r="B245" s="190">
        <v>5</v>
      </c>
      <c r="C245" s="190" t="e">
        <f>'報告書（事業主控）'!#REF!</f>
        <v>#REF!</v>
      </c>
      <c r="D245" s="190" t="e">
        <f>IF(E245&lt;&gt;"31 水力発電施設、ずい道等新設事業","",IF('報告書（事業主控）'!#REF!=11,1,IF('報告書（事業主控）'!#REF!=13,2,IF('報告書（事業主控）'!#REF!=15,3,IF('報告書（事業主控）'!#REF!=17,4,"")))))</f>
        <v>#REF!</v>
      </c>
      <c r="E245" s="190" t="e">
        <f>'報告書（事業主控）'!#REF!</f>
        <v>#REF!</v>
      </c>
      <c r="F245" s="190" t="e">
        <f>'報告書（事業主控）'!#REF!</f>
        <v>#REF!</v>
      </c>
      <c r="G245" s="190" t="e">
        <f>IF(OR(LEFT(E245,2)="31",LEFT(E245,2)="34",LEFT(E245,2)="36",LEFT(E245,2)="37"),VLOOKUP(E245,労務比率2,'報告書（事業主控）'!#REF!,FALSE),VLOOKUP(E245,労務比率,'報告書（事業主控）'!#REF!,FALSE))</f>
        <v>#REF!</v>
      </c>
      <c r="H245" s="190" t="e">
        <f>IF(OR(LEFT(E245,2)="31",LEFT(E245,2)="34",LEFT(E245,2)="36",LEFT(E245,2)="37"),VLOOKUP(E245,労務比率2,'報告書（事業主控）'!#REF!+1,FALSE),VLOOKUP(E245,労務比率,'報告書（事業主控）'!#REF!+1,FALSE))</f>
        <v>#REF!</v>
      </c>
      <c r="I245" s="190" t="e">
        <f>'報告書（事業主控）'!#REF!</f>
        <v>#REF!</v>
      </c>
      <c r="J245" s="190" t="e">
        <f>'報告書（事業主控）'!#REF!</f>
        <v>#REF!</v>
      </c>
      <c r="K245" s="190" t="e">
        <f>'報告書（事業主控）'!#REF!</f>
        <v>#REF!</v>
      </c>
      <c r="L245" s="190">
        <f t="shared" si="19"/>
        <v>0</v>
      </c>
      <c r="M245" s="190">
        <f t="shared" si="20"/>
        <v>0</v>
      </c>
      <c r="N245" s="190" t="e">
        <f t="shared" si="22"/>
        <v>#REF!</v>
      </c>
      <c r="O245" s="190" t="e">
        <f t="shared" si="21"/>
        <v>#REF!</v>
      </c>
      <c r="R245" s="190" t="e">
        <f>IF(AND(J245=0,C245&gt;=設定シート!E$101,C245&lt;=設定シート!G$101),1,0)</f>
        <v>#REF!</v>
      </c>
    </row>
    <row r="246" spans="1:18" ht="15" customHeight="1">
      <c r="B246" s="190">
        <v>6</v>
      </c>
      <c r="C246" s="190" t="e">
        <f>'報告書（事業主控）'!#REF!</f>
        <v>#REF!</v>
      </c>
      <c r="D246" s="190" t="e">
        <f>IF(E246&lt;&gt;"31 水力発電施設、ずい道等新設事業","",IF('報告書（事業主控）'!#REF!=11,1,IF('報告書（事業主控）'!#REF!=13,2,IF('報告書（事業主控）'!#REF!=15,3,IF('報告書（事業主控）'!#REF!=17,4,"")))))</f>
        <v>#REF!</v>
      </c>
      <c r="E246" s="190" t="e">
        <f>'報告書（事業主控）'!#REF!</f>
        <v>#REF!</v>
      </c>
      <c r="F246" s="190" t="e">
        <f>'報告書（事業主控）'!#REF!</f>
        <v>#REF!</v>
      </c>
      <c r="G246" s="190" t="e">
        <f>IF(OR(LEFT(E246,2)="31",LEFT(E246,2)="34",LEFT(E246,2)="36",LEFT(E246,2)="37"),VLOOKUP(E246,労務比率2,'報告書（事業主控）'!#REF!,FALSE),VLOOKUP(E246,労務比率,'報告書（事業主控）'!#REF!,FALSE))</f>
        <v>#REF!</v>
      </c>
      <c r="H246" s="190" t="e">
        <f>IF(OR(LEFT(E246,2)="31",LEFT(E246,2)="34",LEFT(E246,2)="36",LEFT(E246,2)="37"),VLOOKUP(E246,労務比率2,'報告書（事業主控）'!#REF!+1,FALSE),VLOOKUP(E246,労務比率,'報告書（事業主控）'!#REF!+1,FALSE))</f>
        <v>#REF!</v>
      </c>
      <c r="I246" s="190" t="e">
        <f>'報告書（事業主控）'!#REF!</f>
        <v>#REF!</v>
      </c>
      <c r="J246" s="190" t="e">
        <f>'報告書（事業主控）'!#REF!</f>
        <v>#REF!</v>
      </c>
      <c r="K246" s="190" t="e">
        <f>'報告書（事業主控）'!#REF!</f>
        <v>#REF!</v>
      </c>
      <c r="L246" s="190">
        <f t="shared" si="19"/>
        <v>0</v>
      </c>
      <c r="M246" s="190">
        <f t="shared" si="20"/>
        <v>0</v>
      </c>
      <c r="N246" s="190" t="e">
        <f t="shared" si="22"/>
        <v>#REF!</v>
      </c>
      <c r="O246" s="190" t="e">
        <f t="shared" si="21"/>
        <v>#REF!</v>
      </c>
      <c r="R246" s="190" t="e">
        <f>IF(AND(J246=0,C246&gt;=設定シート!E$101,C246&lt;=設定シート!G$101),1,0)</f>
        <v>#REF!</v>
      </c>
    </row>
    <row r="247" spans="1:18" ht="15" customHeight="1">
      <c r="B247" s="190">
        <v>7</v>
      </c>
      <c r="C247" s="190" t="e">
        <f>'報告書（事業主控）'!#REF!</f>
        <v>#REF!</v>
      </c>
      <c r="D247" s="190" t="e">
        <f>IF(E247&lt;&gt;"31 水力発電施設、ずい道等新設事業","",IF('報告書（事業主控）'!#REF!=11,1,IF('報告書（事業主控）'!#REF!=13,2,IF('報告書（事業主控）'!#REF!=15,3,IF('報告書（事業主控）'!#REF!=17,4,"")))))</f>
        <v>#REF!</v>
      </c>
      <c r="E247" s="190" t="e">
        <f>'報告書（事業主控）'!#REF!</f>
        <v>#REF!</v>
      </c>
      <c r="F247" s="190" t="e">
        <f>'報告書（事業主控）'!#REF!</f>
        <v>#REF!</v>
      </c>
      <c r="G247" s="190" t="e">
        <f>IF(OR(LEFT(E247,2)="31",LEFT(E247,2)="34",LEFT(E247,2)="36",LEFT(E247,2)="37"),VLOOKUP(E247,労務比率2,'報告書（事業主控）'!#REF!,FALSE),VLOOKUP(E247,労務比率,'報告書（事業主控）'!#REF!,FALSE))</f>
        <v>#REF!</v>
      </c>
      <c r="H247" s="190" t="e">
        <f>IF(OR(LEFT(E247,2)="31",LEFT(E247,2)="34",LEFT(E247,2)="36",LEFT(E247,2)="37"),VLOOKUP(E247,労務比率2,'報告書（事業主控）'!#REF!+1,FALSE),VLOOKUP(E247,労務比率,'報告書（事業主控）'!#REF!+1,FALSE))</f>
        <v>#REF!</v>
      </c>
      <c r="I247" s="190" t="e">
        <f>'報告書（事業主控）'!#REF!</f>
        <v>#REF!</v>
      </c>
      <c r="J247" s="190" t="e">
        <f>'報告書（事業主控）'!#REF!</f>
        <v>#REF!</v>
      </c>
      <c r="K247" s="190" t="e">
        <f>'報告書（事業主控）'!#REF!</f>
        <v>#REF!</v>
      </c>
      <c r="L247" s="190">
        <f t="shared" si="19"/>
        <v>0</v>
      </c>
      <c r="M247" s="190">
        <f t="shared" si="20"/>
        <v>0</v>
      </c>
      <c r="N247" s="190" t="e">
        <f t="shared" si="22"/>
        <v>#REF!</v>
      </c>
      <c r="O247" s="190" t="e">
        <f t="shared" si="21"/>
        <v>#REF!</v>
      </c>
      <c r="R247" s="190" t="e">
        <f>IF(AND(J247=0,C247&gt;=設定シート!E$101,C247&lt;=設定シート!G$101),1,0)</f>
        <v>#REF!</v>
      </c>
    </row>
    <row r="248" spans="1:18" ht="15" customHeight="1">
      <c r="B248" s="190">
        <v>8</v>
      </c>
      <c r="C248" s="190" t="e">
        <f>'報告書（事業主控）'!#REF!</f>
        <v>#REF!</v>
      </c>
      <c r="D248" s="190" t="e">
        <f>IF(E248&lt;&gt;"31 水力発電施設、ずい道等新設事業","",IF('報告書（事業主控）'!#REF!=11,1,IF('報告書（事業主控）'!#REF!=13,2,IF('報告書（事業主控）'!#REF!=15,3,IF('報告書（事業主控）'!#REF!=17,4,"")))))</f>
        <v>#REF!</v>
      </c>
      <c r="E248" s="190" t="e">
        <f>'報告書（事業主控）'!#REF!</f>
        <v>#REF!</v>
      </c>
      <c r="F248" s="190" t="e">
        <f>'報告書（事業主控）'!#REF!</f>
        <v>#REF!</v>
      </c>
      <c r="G248" s="190" t="e">
        <f>IF(OR(LEFT(E248,2)="31",LEFT(E248,2)="34",LEFT(E248,2)="36",LEFT(E248,2)="37"),VLOOKUP(E248,労務比率2,'報告書（事業主控）'!#REF!,FALSE),VLOOKUP(E248,労務比率,'報告書（事業主控）'!#REF!,FALSE))</f>
        <v>#REF!</v>
      </c>
      <c r="H248" s="190" t="e">
        <f>IF(OR(LEFT(E248,2)="31",LEFT(E248,2)="34",LEFT(E248,2)="36",LEFT(E248,2)="37"),VLOOKUP(E248,労務比率2,'報告書（事業主控）'!#REF!+1,FALSE),VLOOKUP(E248,労務比率,'報告書（事業主控）'!#REF!+1,FALSE))</f>
        <v>#REF!</v>
      </c>
      <c r="I248" s="190" t="e">
        <f>'報告書（事業主控）'!#REF!</f>
        <v>#REF!</v>
      </c>
      <c r="J248" s="190" t="e">
        <f>'報告書（事業主控）'!#REF!</f>
        <v>#REF!</v>
      </c>
      <c r="K248" s="190" t="e">
        <f>'報告書（事業主控）'!#REF!</f>
        <v>#REF!</v>
      </c>
      <c r="L248" s="190">
        <f t="shared" si="19"/>
        <v>0</v>
      </c>
      <c r="M248" s="190">
        <f t="shared" si="20"/>
        <v>0</v>
      </c>
      <c r="N248" s="190" t="e">
        <f t="shared" si="22"/>
        <v>#REF!</v>
      </c>
      <c r="O248" s="190" t="e">
        <f t="shared" si="21"/>
        <v>#REF!</v>
      </c>
      <c r="R248" s="190" t="e">
        <f>IF(AND(J248=0,C248&gt;=設定シート!E$101,C248&lt;=設定シート!G$101),1,0)</f>
        <v>#REF!</v>
      </c>
    </row>
    <row r="249" spans="1:18" ht="15" customHeight="1">
      <c r="B249" s="190">
        <v>9</v>
      </c>
      <c r="C249" s="190" t="e">
        <f>'報告書（事業主控）'!#REF!</f>
        <v>#REF!</v>
      </c>
      <c r="D249" s="190" t="e">
        <f>IF(E249&lt;&gt;"31 水力発電施設、ずい道等新設事業","",IF('報告書（事業主控）'!#REF!=11,1,IF('報告書（事業主控）'!#REF!=13,2,IF('報告書（事業主控）'!#REF!=15,3,IF('報告書（事業主控）'!#REF!=17,4,"")))))</f>
        <v>#REF!</v>
      </c>
      <c r="E249" s="190" t="e">
        <f>'報告書（事業主控）'!#REF!</f>
        <v>#REF!</v>
      </c>
      <c r="F249" s="190" t="e">
        <f>'報告書（事業主控）'!#REF!</f>
        <v>#REF!</v>
      </c>
      <c r="G249" s="190" t="e">
        <f>IF(OR(LEFT(E249,2)="31",LEFT(E249,2)="34",LEFT(E249,2)="36",LEFT(E249,2)="37"),VLOOKUP(E249,労務比率2,'報告書（事業主控）'!#REF!,FALSE),VLOOKUP(E249,労務比率,'報告書（事業主控）'!#REF!,FALSE))</f>
        <v>#REF!</v>
      </c>
      <c r="H249" s="190" t="e">
        <f>IF(OR(LEFT(E249,2)="31",LEFT(E249,2)="34",LEFT(E249,2)="36",LEFT(E249,2)="37"),VLOOKUP(E249,労務比率2,'報告書（事業主控）'!#REF!+1,FALSE),VLOOKUP(E249,労務比率,'報告書（事業主控）'!#REF!+1,FALSE))</f>
        <v>#REF!</v>
      </c>
      <c r="I249" s="190" t="e">
        <f>'報告書（事業主控）'!#REF!</f>
        <v>#REF!</v>
      </c>
      <c r="J249" s="190" t="e">
        <f>'報告書（事業主控）'!#REF!</f>
        <v>#REF!</v>
      </c>
      <c r="K249" s="190" t="e">
        <f>'報告書（事業主控）'!#REF!</f>
        <v>#REF!</v>
      </c>
      <c r="L249" s="190">
        <f t="shared" si="19"/>
        <v>0</v>
      </c>
      <c r="M249" s="190">
        <f t="shared" si="20"/>
        <v>0</v>
      </c>
      <c r="N249" s="190" t="e">
        <f t="shared" si="22"/>
        <v>#REF!</v>
      </c>
      <c r="O249" s="190" t="e">
        <f t="shared" si="21"/>
        <v>#REF!</v>
      </c>
      <c r="R249" s="190" t="e">
        <f>IF(AND(J249=0,C249&gt;=設定シート!E$101,C249&lt;=設定シート!G$101),1,0)</f>
        <v>#REF!</v>
      </c>
    </row>
    <row r="250" spans="1:18" ht="15" customHeight="1">
      <c r="A250" s="190">
        <v>22</v>
      </c>
      <c r="B250" s="190">
        <v>1</v>
      </c>
      <c r="C250" s="190" t="e">
        <f>'報告書（事業主控）'!#REF!</f>
        <v>#REF!</v>
      </c>
      <c r="D250" s="190" t="e">
        <f>IF(E250&lt;&gt;"31 水力発電施設、ずい道等新設事業","",IF('報告書（事業主控）'!#REF!=11,1,IF('報告書（事業主控）'!#REF!=13,2,IF('報告書（事業主控）'!#REF!=15,3,IF('報告書（事業主控）'!#REF!=17,4,"")))))</f>
        <v>#REF!</v>
      </c>
      <c r="E250" s="190" t="e">
        <f>'報告書（事業主控）'!#REF!</f>
        <v>#REF!</v>
      </c>
      <c r="F250" s="190" t="e">
        <f>'報告書（事業主控）'!#REF!</f>
        <v>#REF!</v>
      </c>
      <c r="G250" s="190" t="e">
        <f>IF(OR(LEFT(E250,2)="31",LEFT(E250,2)="34",LEFT(E250,2)="36",LEFT(E250,2)="37"),VLOOKUP(E250,労務比率2,'報告書（事業主控）'!#REF!,FALSE),VLOOKUP(E250,労務比率,'報告書（事業主控）'!#REF!,FALSE))</f>
        <v>#REF!</v>
      </c>
      <c r="H250" s="190" t="e">
        <f>IF(OR(LEFT(E250,2)="31",LEFT(E250,2)="34",LEFT(E250,2)="36",LEFT(E250,2)="37"),VLOOKUP(E250,労務比率2,'報告書（事業主控）'!#REF!+1,FALSE),VLOOKUP(E250,労務比率,'報告書（事業主控）'!#REF!+1,FALSE))</f>
        <v>#REF!</v>
      </c>
      <c r="I250" s="190" t="e">
        <f>'報告書（事業主控）'!#REF!</f>
        <v>#REF!</v>
      </c>
      <c r="J250" s="190" t="e">
        <f>'報告書（事業主控）'!#REF!</f>
        <v>#REF!</v>
      </c>
      <c r="K250" s="190" t="e">
        <f>'報告書（事業主控）'!#REF!</f>
        <v>#REF!</v>
      </c>
      <c r="L250" s="190">
        <f t="shared" si="19"/>
        <v>0</v>
      </c>
      <c r="M250" s="190">
        <f t="shared" si="20"/>
        <v>0</v>
      </c>
      <c r="N250" s="190" t="e">
        <f t="shared" si="22"/>
        <v>#REF!</v>
      </c>
      <c r="O250" s="190" t="e">
        <f t="shared" si="21"/>
        <v>#REF!</v>
      </c>
      <c r="P250" s="190">
        <f>INT(SUMIF(O250:O258,0,I250:I258)*105/108)</f>
        <v>0</v>
      </c>
      <c r="Q250" s="190">
        <f>INT(P250*IF(COUNTIF(R250:R258,1)=0,0,SUMIF(R250:R258,1,G250:G258)/COUNTIF(R250:R258,1))/100)</f>
        <v>0</v>
      </c>
      <c r="R250" s="190" t="e">
        <f>IF(AND(J250=0,C250&gt;=設定シート!E$101,C250&lt;=設定シート!G$101),1,0)</f>
        <v>#REF!</v>
      </c>
    </row>
    <row r="251" spans="1:18" ht="15" customHeight="1">
      <c r="B251" s="190">
        <v>2</v>
      </c>
      <c r="C251" s="190" t="e">
        <f>'報告書（事業主控）'!#REF!</f>
        <v>#REF!</v>
      </c>
      <c r="D251" s="190" t="e">
        <f>IF(E251&lt;&gt;"31 水力発電施設、ずい道等新設事業","",IF('報告書（事業主控）'!#REF!=11,1,IF('報告書（事業主控）'!#REF!=13,2,IF('報告書（事業主控）'!#REF!=15,3,IF('報告書（事業主控）'!#REF!=17,4,"")))))</f>
        <v>#REF!</v>
      </c>
      <c r="E251" s="190" t="e">
        <f>'報告書（事業主控）'!#REF!</f>
        <v>#REF!</v>
      </c>
      <c r="F251" s="190" t="e">
        <f>'報告書（事業主控）'!#REF!</f>
        <v>#REF!</v>
      </c>
      <c r="G251" s="190" t="e">
        <f>IF(OR(LEFT(E251,2)="31",LEFT(E251,2)="34",LEFT(E251,2)="36",LEFT(E251,2)="37"),VLOOKUP(E251,労務比率2,'報告書（事業主控）'!#REF!,FALSE),VLOOKUP(E251,労務比率,'報告書（事業主控）'!#REF!,FALSE))</f>
        <v>#REF!</v>
      </c>
      <c r="H251" s="190" t="e">
        <f>IF(OR(LEFT(E251,2)="31",LEFT(E251,2)="34",LEFT(E251,2)="36",LEFT(E251,2)="37"),VLOOKUP(E251,労務比率2,'報告書（事業主控）'!#REF!+1,FALSE),VLOOKUP(E251,労務比率,'報告書（事業主控）'!#REF!+1,FALSE))</f>
        <v>#REF!</v>
      </c>
      <c r="I251" s="190" t="e">
        <f>'報告書（事業主控）'!#REF!</f>
        <v>#REF!</v>
      </c>
      <c r="J251" s="190" t="e">
        <f>'報告書（事業主控）'!#REF!</f>
        <v>#REF!</v>
      </c>
      <c r="K251" s="190" t="e">
        <f>'報告書（事業主控）'!#REF!</f>
        <v>#REF!</v>
      </c>
      <c r="L251" s="190">
        <f t="shared" si="19"/>
        <v>0</v>
      </c>
      <c r="M251" s="190">
        <f t="shared" si="20"/>
        <v>0</v>
      </c>
      <c r="N251" s="190" t="e">
        <f t="shared" si="22"/>
        <v>#REF!</v>
      </c>
      <c r="O251" s="190" t="e">
        <f t="shared" si="21"/>
        <v>#REF!</v>
      </c>
      <c r="R251" s="190" t="e">
        <f>IF(AND(J251=0,C251&gt;=設定シート!E$101,C251&lt;=設定シート!G$101),1,0)</f>
        <v>#REF!</v>
      </c>
    </row>
    <row r="252" spans="1:18" ht="15" customHeight="1">
      <c r="B252" s="190">
        <v>3</v>
      </c>
      <c r="C252" s="190" t="e">
        <f>'報告書（事業主控）'!#REF!</f>
        <v>#REF!</v>
      </c>
      <c r="D252" s="190" t="e">
        <f>IF(E252&lt;&gt;"31 水力発電施設、ずい道等新設事業","",IF('報告書（事業主控）'!#REF!=11,1,IF('報告書（事業主控）'!#REF!=13,2,IF('報告書（事業主控）'!#REF!=15,3,IF('報告書（事業主控）'!#REF!=17,4,"")))))</f>
        <v>#REF!</v>
      </c>
      <c r="E252" s="190" t="e">
        <f>'報告書（事業主控）'!#REF!</f>
        <v>#REF!</v>
      </c>
      <c r="F252" s="190" t="e">
        <f>'報告書（事業主控）'!#REF!</f>
        <v>#REF!</v>
      </c>
      <c r="G252" s="190" t="e">
        <f>IF(OR(LEFT(E252,2)="31",LEFT(E252,2)="34",LEFT(E252,2)="36",LEFT(E252,2)="37"),VLOOKUP(E252,労務比率2,'報告書（事業主控）'!#REF!,FALSE),VLOOKUP(E252,労務比率,'報告書（事業主控）'!#REF!,FALSE))</f>
        <v>#REF!</v>
      </c>
      <c r="H252" s="190" t="e">
        <f>IF(OR(LEFT(E252,2)="31",LEFT(E252,2)="34",LEFT(E252,2)="36",LEFT(E252,2)="37"),VLOOKUP(E252,労務比率2,'報告書（事業主控）'!#REF!+1,FALSE),VLOOKUP(E252,労務比率,'報告書（事業主控）'!#REF!+1,FALSE))</f>
        <v>#REF!</v>
      </c>
      <c r="I252" s="190" t="e">
        <f>'報告書（事業主控）'!#REF!</f>
        <v>#REF!</v>
      </c>
      <c r="J252" s="190" t="e">
        <f>'報告書（事業主控）'!#REF!</f>
        <v>#REF!</v>
      </c>
      <c r="K252" s="190" t="e">
        <f>'報告書（事業主控）'!#REF!</f>
        <v>#REF!</v>
      </c>
      <c r="L252" s="190">
        <f t="shared" si="19"/>
        <v>0</v>
      </c>
      <c r="M252" s="190">
        <f t="shared" si="20"/>
        <v>0</v>
      </c>
      <c r="N252" s="190" t="e">
        <f t="shared" si="22"/>
        <v>#REF!</v>
      </c>
      <c r="O252" s="190" t="e">
        <f t="shared" si="21"/>
        <v>#REF!</v>
      </c>
      <c r="R252" s="190" t="e">
        <f>IF(AND(J252=0,C252&gt;=設定シート!E$101,C252&lt;=設定シート!G$101),1,0)</f>
        <v>#REF!</v>
      </c>
    </row>
    <row r="253" spans="1:18" ht="15" customHeight="1">
      <c r="B253" s="190">
        <v>4</v>
      </c>
      <c r="C253" s="190" t="e">
        <f>'報告書（事業主控）'!#REF!</f>
        <v>#REF!</v>
      </c>
      <c r="D253" s="190" t="e">
        <f>IF(E253&lt;&gt;"31 水力発電施設、ずい道等新設事業","",IF('報告書（事業主控）'!#REF!=11,1,IF('報告書（事業主控）'!#REF!=13,2,IF('報告書（事業主控）'!#REF!=15,3,IF('報告書（事業主控）'!#REF!=17,4,"")))))</f>
        <v>#REF!</v>
      </c>
      <c r="E253" s="190" t="e">
        <f>'報告書（事業主控）'!#REF!</f>
        <v>#REF!</v>
      </c>
      <c r="F253" s="190" t="e">
        <f>'報告書（事業主控）'!#REF!</f>
        <v>#REF!</v>
      </c>
      <c r="G253" s="190" t="e">
        <f>IF(OR(LEFT(E253,2)="31",LEFT(E253,2)="34",LEFT(E253,2)="36",LEFT(E253,2)="37"),VLOOKUP(E253,労務比率2,'報告書（事業主控）'!#REF!,FALSE),VLOOKUP(E253,労務比率,'報告書（事業主控）'!#REF!,FALSE))</f>
        <v>#REF!</v>
      </c>
      <c r="H253" s="190" t="e">
        <f>IF(OR(LEFT(E253,2)="31",LEFT(E253,2)="34",LEFT(E253,2)="36",LEFT(E253,2)="37"),VLOOKUP(E253,労務比率2,'報告書（事業主控）'!#REF!+1,FALSE),VLOOKUP(E253,労務比率,'報告書（事業主控）'!#REF!+1,FALSE))</f>
        <v>#REF!</v>
      </c>
      <c r="I253" s="190" t="e">
        <f>'報告書（事業主控）'!#REF!</f>
        <v>#REF!</v>
      </c>
      <c r="J253" s="190" t="e">
        <f>'報告書（事業主控）'!#REF!</f>
        <v>#REF!</v>
      </c>
      <c r="K253" s="190" t="e">
        <f>'報告書（事業主控）'!#REF!</f>
        <v>#REF!</v>
      </c>
      <c r="L253" s="190">
        <f t="shared" si="19"/>
        <v>0</v>
      </c>
      <c r="M253" s="190">
        <f t="shared" si="20"/>
        <v>0</v>
      </c>
      <c r="N253" s="190" t="e">
        <f t="shared" si="22"/>
        <v>#REF!</v>
      </c>
      <c r="O253" s="190" t="e">
        <f t="shared" si="21"/>
        <v>#REF!</v>
      </c>
      <c r="R253" s="190" t="e">
        <f>IF(AND(J253=0,C253&gt;=設定シート!E$101,C253&lt;=設定シート!G$101),1,0)</f>
        <v>#REF!</v>
      </c>
    </row>
    <row r="254" spans="1:18" ht="15" customHeight="1">
      <c r="B254" s="190">
        <v>5</v>
      </c>
      <c r="C254" s="190" t="e">
        <f>'報告書（事業主控）'!#REF!</f>
        <v>#REF!</v>
      </c>
      <c r="D254" s="190" t="e">
        <f>IF(E254&lt;&gt;"31 水力発電施設、ずい道等新設事業","",IF('報告書（事業主控）'!#REF!=11,1,IF('報告書（事業主控）'!#REF!=13,2,IF('報告書（事業主控）'!#REF!=15,3,IF('報告書（事業主控）'!#REF!=17,4,"")))))</f>
        <v>#REF!</v>
      </c>
      <c r="E254" s="190" t="e">
        <f>'報告書（事業主控）'!#REF!</f>
        <v>#REF!</v>
      </c>
      <c r="F254" s="190" t="e">
        <f>'報告書（事業主控）'!#REF!</f>
        <v>#REF!</v>
      </c>
      <c r="G254" s="190" t="e">
        <f>IF(OR(LEFT(E254,2)="31",LEFT(E254,2)="34",LEFT(E254,2)="36",LEFT(E254,2)="37"),VLOOKUP(E254,労務比率2,'報告書（事業主控）'!#REF!,FALSE),VLOOKUP(E254,労務比率,'報告書（事業主控）'!#REF!,FALSE))</f>
        <v>#REF!</v>
      </c>
      <c r="H254" s="190" t="e">
        <f>IF(OR(LEFT(E254,2)="31",LEFT(E254,2)="34",LEFT(E254,2)="36",LEFT(E254,2)="37"),VLOOKUP(E254,労務比率2,'報告書（事業主控）'!#REF!+1,FALSE),VLOOKUP(E254,労務比率,'報告書（事業主控）'!#REF!+1,FALSE))</f>
        <v>#REF!</v>
      </c>
      <c r="I254" s="190" t="e">
        <f>'報告書（事業主控）'!#REF!</f>
        <v>#REF!</v>
      </c>
      <c r="J254" s="190" t="e">
        <f>'報告書（事業主控）'!#REF!</f>
        <v>#REF!</v>
      </c>
      <c r="K254" s="190" t="e">
        <f>'報告書（事業主控）'!#REF!</f>
        <v>#REF!</v>
      </c>
      <c r="L254" s="190">
        <f t="shared" si="19"/>
        <v>0</v>
      </c>
      <c r="M254" s="190">
        <f t="shared" si="20"/>
        <v>0</v>
      </c>
      <c r="N254" s="190" t="e">
        <f t="shared" si="22"/>
        <v>#REF!</v>
      </c>
      <c r="O254" s="190" t="e">
        <f t="shared" si="21"/>
        <v>#REF!</v>
      </c>
      <c r="R254" s="190" t="e">
        <f>IF(AND(J254=0,C254&gt;=設定シート!E$101,C254&lt;=設定シート!G$101),1,0)</f>
        <v>#REF!</v>
      </c>
    </row>
    <row r="255" spans="1:18" ht="15" customHeight="1">
      <c r="B255" s="190">
        <v>6</v>
      </c>
      <c r="C255" s="190" t="e">
        <f>'報告書（事業主控）'!#REF!</f>
        <v>#REF!</v>
      </c>
      <c r="D255" s="190" t="e">
        <f>IF(E255&lt;&gt;"31 水力発電施設、ずい道等新設事業","",IF('報告書（事業主控）'!#REF!=11,1,IF('報告書（事業主控）'!#REF!=13,2,IF('報告書（事業主控）'!#REF!=15,3,IF('報告書（事業主控）'!#REF!=17,4,"")))))</f>
        <v>#REF!</v>
      </c>
      <c r="E255" s="190" t="e">
        <f>'報告書（事業主控）'!#REF!</f>
        <v>#REF!</v>
      </c>
      <c r="F255" s="190" t="e">
        <f>'報告書（事業主控）'!#REF!</f>
        <v>#REF!</v>
      </c>
      <c r="G255" s="190" t="e">
        <f>IF(OR(LEFT(E255,2)="31",LEFT(E255,2)="34",LEFT(E255,2)="36",LEFT(E255,2)="37"),VLOOKUP(E255,労務比率2,'報告書（事業主控）'!#REF!,FALSE),VLOOKUP(E255,労務比率,'報告書（事業主控）'!#REF!,FALSE))</f>
        <v>#REF!</v>
      </c>
      <c r="H255" s="190" t="e">
        <f>IF(OR(LEFT(E255,2)="31",LEFT(E255,2)="34",LEFT(E255,2)="36",LEFT(E255,2)="37"),VLOOKUP(E255,労務比率2,'報告書（事業主控）'!#REF!+1,FALSE),VLOOKUP(E255,労務比率,'報告書（事業主控）'!#REF!+1,FALSE))</f>
        <v>#REF!</v>
      </c>
      <c r="I255" s="190" t="e">
        <f>'報告書（事業主控）'!#REF!</f>
        <v>#REF!</v>
      </c>
      <c r="J255" s="190" t="e">
        <f>'報告書（事業主控）'!#REF!</f>
        <v>#REF!</v>
      </c>
      <c r="K255" s="190" t="e">
        <f>'報告書（事業主控）'!#REF!</f>
        <v>#REF!</v>
      </c>
      <c r="L255" s="190">
        <f t="shared" si="19"/>
        <v>0</v>
      </c>
      <c r="M255" s="190">
        <f t="shared" si="20"/>
        <v>0</v>
      </c>
      <c r="N255" s="190" t="e">
        <f t="shared" si="22"/>
        <v>#REF!</v>
      </c>
      <c r="O255" s="190" t="e">
        <f t="shared" si="21"/>
        <v>#REF!</v>
      </c>
      <c r="R255" s="190" t="e">
        <f>IF(AND(J255=0,C255&gt;=設定シート!E$101,C255&lt;=設定シート!G$101),1,0)</f>
        <v>#REF!</v>
      </c>
    </row>
    <row r="256" spans="1:18" ht="15" customHeight="1">
      <c r="B256" s="190">
        <v>7</v>
      </c>
      <c r="C256" s="190" t="e">
        <f>'報告書（事業主控）'!#REF!</f>
        <v>#REF!</v>
      </c>
      <c r="D256" s="190" t="e">
        <f>IF(E256&lt;&gt;"31 水力発電施設、ずい道等新設事業","",IF('報告書（事業主控）'!#REF!=11,1,IF('報告書（事業主控）'!#REF!=13,2,IF('報告書（事業主控）'!#REF!=15,3,IF('報告書（事業主控）'!#REF!=17,4,"")))))</f>
        <v>#REF!</v>
      </c>
      <c r="E256" s="190" t="e">
        <f>'報告書（事業主控）'!#REF!</f>
        <v>#REF!</v>
      </c>
      <c r="F256" s="190" t="e">
        <f>'報告書（事業主控）'!#REF!</f>
        <v>#REF!</v>
      </c>
      <c r="G256" s="190" t="e">
        <f>IF(OR(LEFT(E256,2)="31",LEFT(E256,2)="34",LEFT(E256,2)="36",LEFT(E256,2)="37"),VLOOKUP(E256,労務比率2,'報告書（事業主控）'!#REF!,FALSE),VLOOKUP(E256,労務比率,'報告書（事業主控）'!#REF!,FALSE))</f>
        <v>#REF!</v>
      </c>
      <c r="H256" s="190" t="e">
        <f>IF(OR(LEFT(E256,2)="31",LEFT(E256,2)="34",LEFT(E256,2)="36",LEFT(E256,2)="37"),VLOOKUP(E256,労務比率2,'報告書（事業主控）'!#REF!+1,FALSE),VLOOKUP(E256,労務比率,'報告書（事業主控）'!#REF!+1,FALSE))</f>
        <v>#REF!</v>
      </c>
      <c r="I256" s="190" t="e">
        <f>'報告書（事業主控）'!#REF!</f>
        <v>#REF!</v>
      </c>
      <c r="J256" s="190" t="e">
        <f>'報告書（事業主控）'!#REF!</f>
        <v>#REF!</v>
      </c>
      <c r="K256" s="190" t="e">
        <f>'報告書（事業主控）'!#REF!</f>
        <v>#REF!</v>
      </c>
      <c r="L256" s="190">
        <f t="shared" si="19"/>
        <v>0</v>
      </c>
      <c r="M256" s="190">
        <f t="shared" si="20"/>
        <v>0</v>
      </c>
      <c r="N256" s="190" t="e">
        <f t="shared" si="22"/>
        <v>#REF!</v>
      </c>
      <c r="O256" s="190" t="e">
        <f t="shared" si="21"/>
        <v>#REF!</v>
      </c>
      <c r="R256" s="190" t="e">
        <f>IF(AND(J256=0,C256&gt;=設定シート!E$101,C256&lt;=設定シート!G$101),1,0)</f>
        <v>#REF!</v>
      </c>
    </row>
    <row r="257" spans="1:18" ht="15" customHeight="1">
      <c r="B257" s="190">
        <v>8</v>
      </c>
      <c r="C257" s="190" t="e">
        <f>'報告書（事業主控）'!#REF!</f>
        <v>#REF!</v>
      </c>
      <c r="D257" s="190" t="e">
        <f>IF(E257&lt;&gt;"31 水力発電施設、ずい道等新設事業","",IF('報告書（事業主控）'!#REF!=11,1,IF('報告書（事業主控）'!#REF!=13,2,IF('報告書（事業主控）'!#REF!=15,3,IF('報告書（事業主控）'!#REF!=17,4,"")))))</f>
        <v>#REF!</v>
      </c>
      <c r="E257" s="190" t="e">
        <f>'報告書（事業主控）'!#REF!</f>
        <v>#REF!</v>
      </c>
      <c r="F257" s="190" t="e">
        <f>'報告書（事業主控）'!#REF!</f>
        <v>#REF!</v>
      </c>
      <c r="G257" s="190" t="e">
        <f>IF(OR(LEFT(E257,2)="31",LEFT(E257,2)="34",LEFT(E257,2)="36",LEFT(E257,2)="37"),VLOOKUP(E257,労務比率2,'報告書（事業主控）'!#REF!,FALSE),VLOOKUP(E257,労務比率,'報告書（事業主控）'!#REF!,FALSE))</f>
        <v>#REF!</v>
      </c>
      <c r="H257" s="190" t="e">
        <f>IF(OR(LEFT(E257,2)="31",LEFT(E257,2)="34",LEFT(E257,2)="36",LEFT(E257,2)="37"),VLOOKUP(E257,労務比率2,'報告書（事業主控）'!#REF!+1,FALSE),VLOOKUP(E257,労務比率,'報告書（事業主控）'!#REF!+1,FALSE))</f>
        <v>#REF!</v>
      </c>
      <c r="I257" s="190" t="e">
        <f>'報告書（事業主控）'!#REF!</f>
        <v>#REF!</v>
      </c>
      <c r="J257" s="190" t="e">
        <f>'報告書（事業主控）'!#REF!</f>
        <v>#REF!</v>
      </c>
      <c r="K257" s="190" t="e">
        <f>'報告書（事業主控）'!#REF!</f>
        <v>#REF!</v>
      </c>
      <c r="L257" s="190">
        <f t="shared" ref="L257:L320" si="23">IF(ISERROR(INT((ROUNDDOWN(I257*G257/100,0)+K257)/1000)),0,INT((ROUNDDOWN(I257*G257/100,0)+K257)/1000))</f>
        <v>0</v>
      </c>
      <c r="M257" s="190">
        <f t="shared" ref="M257:M320" si="24">IF(ISERROR(L257*H257),0,L257*H257)</f>
        <v>0</v>
      </c>
      <c r="N257" s="190" t="e">
        <f t="shared" si="22"/>
        <v>#REF!</v>
      </c>
      <c r="O257" s="190" t="e">
        <f t="shared" ref="O257:O320" si="25">IF(I257=N257,IF(ISERROR(ROUNDDOWN(I257*G257/100,0)+K257),0,ROUNDDOWN(I257*G257/100,0)+K257),0)</f>
        <v>#REF!</v>
      </c>
      <c r="R257" s="190" t="e">
        <f>IF(AND(J257=0,C257&gt;=設定シート!E$101,C257&lt;=設定シート!G$101),1,0)</f>
        <v>#REF!</v>
      </c>
    </row>
    <row r="258" spans="1:18" ht="15" customHeight="1">
      <c r="B258" s="190">
        <v>9</v>
      </c>
      <c r="C258" s="190" t="e">
        <f>'報告書（事業主控）'!#REF!</f>
        <v>#REF!</v>
      </c>
      <c r="D258" s="190" t="e">
        <f>IF(E258&lt;&gt;"31 水力発電施設、ずい道等新設事業","",IF('報告書（事業主控）'!#REF!=11,1,IF('報告書（事業主控）'!#REF!=13,2,IF('報告書（事業主控）'!#REF!=15,3,IF('報告書（事業主控）'!#REF!=17,4,"")))))</f>
        <v>#REF!</v>
      </c>
      <c r="E258" s="190" t="e">
        <f>'報告書（事業主控）'!#REF!</f>
        <v>#REF!</v>
      </c>
      <c r="F258" s="190" t="e">
        <f>'報告書（事業主控）'!#REF!</f>
        <v>#REF!</v>
      </c>
      <c r="G258" s="190" t="e">
        <f>IF(OR(LEFT(E258,2)="31",LEFT(E258,2)="34",LEFT(E258,2)="36",LEFT(E258,2)="37"),VLOOKUP(E258,労務比率2,'報告書（事業主控）'!#REF!,FALSE),VLOOKUP(E258,労務比率,'報告書（事業主控）'!#REF!,FALSE))</f>
        <v>#REF!</v>
      </c>
      <c r="H258" s="190" t="e">
        <f>IF(OR(LEFT(E258,2)="31",LEFT(E258,2)="34",LEFT(E258,2)="36",LEFT(E258,2)="37"),VLOOKUP(E258,労務比率2,'報告書（事業主控）'!#REF!+1,FALSE),VLOOKUP(E258,労務比率,'報告書（事業主控）'!#REF!+1,FALSE))</f>
        <v>#REF!</v>
      </c>
      <c r="I258" s="190" t="e">
        <f>'報告書（事業主控）'!#REF!</f>
        <v>#REF!</v>
      </c>
      <c r="J258" s="190" t="e">
        <f>'報告書（事業主控）'!#REF!</f>
        <v>#REF!</v>
      </c>
      <c r="K258" s="190" t="e">
        <f>'報告書（事業主控）'!#REF!</f>
        <v>#REF!</v>
      </c>
      <c r="L258" s="190">
        <f t="shared" si="23"/>
        <v>0</v>
      </c>
      <c r="M258" s="190">
        <f t="shared" si="24"/>
        <v>0</v>
      </c>
      <c r="N258" s="190" t="e">
        <f t="shared" ref="N258:N321" si="26">IF(R258=1,0,I258)</f>
        <v>#REF!</v>
      </c>
      <c r="O258" s="190" t="e">
        <f t="shared" si="25"/>
        <v>#REF!</v>
      </c>
      <c r="R258" s="190" t="e">
        <f>IF(AND(J258=0,C258&gt;=設定シート!E$101,C258&lt;=設定シート!G$101),1,0)</f>
        <v>#REF!</v>
      </c>
    </row>
    <row r="259" spans="1:18" ht="15" customHeight="1">
      <c r="A259" s="190">
        <v>23</v>
      </c>
      <c r="B259" s="190">
        <v>1</v>
      </c>
      <c r="C259" s="190" t="e">
        <f>'報告書（事業主控）'!#REF!</f>
        <v>#REF!</v>
      </c>
      <c r="D259" s="190" t="e">
        <f>IF(E259&lt;&gt;"31 水力発電施設、ずい道等新設事業","",IF('報告書（事業主控）'!#REF!=11,1,IF('報告書（事業主控）'!#REF!=13,2,IF('報告書（事業主控）'!#REF!=15,3,IF('報告書（事業主控）'!#REF!=17,4,"")))))</f>
        <v>#REF!</v>
      </c>
      <c r="E259" s="190" t="e">
        <f>'報告書（事業主控）'!#REF!</f>
        <v>#REF!</v>
      </c>
      <c r="F259" s="190" t="e">
        <f>'報告書（事業主控）'!#REF!</f>
        <v>#REF!</v>
      </c>
      <c r="G259" s="190" t="e">
        <f>IF(OR(LEFT(E259,2)="31",LEFT(E259,2)="34",LEFT(E259,2)="36",LEFT(E259,2)="37"),VLOOKUP(E259,労務比率2,'報告書（事業主控）'!#REF!,FALSE),VLOOKUP(E259,労務比率,'報告書（事業主控）'!#REF!,FALSE))</f>
        <v>#REF!</v>
      </c>
      <c r="H259" s="190" t="e">
        <f>IF(OR(LEFT(E259,2)="31",LEFT(E259,2)="34",LEFT(E259,2)="36",LEFT(E259,2)="37"),VLOOKUP(E259,労務比率2,'報告書（事業主控）'!#REF!+1,FALSE),VLOOKUP(E259,労務比率,'報告書（事業主控）'!#REF!+1,FALSE))</f>
        <v>#REF!</v>
      </c>
      <c r="I259" s="190" t="e">
        <f>'報告書（事業主控）'!#REF!</f>
        <v>#REF!</v>
      </c>
      <c r="J259" s="190" t="e">
        <f>'報告書（事業主控）'!#REF!</f>
        <v>#REF!</v>
      </c>
      <c r="K259" s="190" t="e">
        <f>'報告書（事業主控）'!#REF!</f>
        <v>#REF!</v>
      </c>
      <c r="L259" s="190">
        <f t="shared" si="23"/>
        <v>0</v>
      </c>
      <c r="M259" s="190">
        <f t="shared" si="24"/>
        <v>0</v>
      </c>
      <c r="N259" s="190" t="e">
        <f t="shared" si="26"/>
        <v>#REF!</v>
      </c>
      <c r="O259" s="190" t="e">
        <f t="shared" si="25"/>
        <v>#REF!</v>
      </c>
      <c r="P259" s="190">
        <f>INT(SUMIF(O259:O267,0,I259:I267)*105/108)</f>
        <v>0</v>
      </c>
      <c r="Q259" s="190">
        <f>INT(P259*IF(COUNTIF(R259:R267,1)=0,0,SUMIF(R259:R267,1,G259:G267)/COUNTIF(R259:R267,1))/100)</f>
        <v>0</v>
      </c>
      <c r="R259" s="190" t="e">
        <f>IF(AND(J259=0,C259&gt;=設定シート!E$101,C259&lt;=設定シート!G$101),1,0)</f>
        <v>#REF!</v>
      </c>
    </row>
    <row r="260" spans="1:18" ht="15" customHeight="1">
      <c r="B260" s="190">
        <v>2</v>
      </c>
      <c r="C260" s="190" t="e">
        <f>'報告書（事業主控）'!#REF!</f>
        <v>#REF!</v>
      </c>
      <c r="D260" s="190" t="e">
        <f>IF(E260&lt;&gt;"31 水力発電施設、ずい道等新設事業","",IF('報告書（事業主控）'!#REF!=11,1,IF('報告書（事業主控）'!#REF!=13,2,IF('報告書（事業主控）'!#REF!=15,3,IF('報告書（事業主控）'!#REF!=17,4,"")))))</f>
        <v>#REF!</v>
      </c>
      <c r="E260" s="190" t="e">
        <f>'報告書（事業主控）'!#REF!</f>
        <v>#REF!</v>
      </c>
      <c r="F260" s="190" t="e">
        <f>'報告書（事業主控）'!#REF!</f>
        <v>#REF!</v>
      </c>
      <c r="G260" s="190" t="e">
        <f>IF(OR(LEFT(E260,2)="31",LEFT(E260,2)="34",LEFT(E260,2)="36",LEFT(E260,2)="37"),VLOOKUP(E260,労務比率2,'報告書（事業主控）'!#REF!,FALSE),VLOOKUP(E260,労務比率,'報告書（事業主控）'!#REF!,FALSE))</f>
        <v>#REF!</v>
      </c>
      <c r="H260" s="190" t="e">
        <f>IF(OR(LEFT(E260,2)="31",LEFT(E260,2)="34",LEFT(E260,2)="36",LEFT(E260,2)="37"),VLOOKUP(E260,労務比率2,'報告書（事業主控）'!#REF!+1,FALSE),VLOOKUP(E260,労務比率,'報告書（事業主控）'!#REF!+1,FALSE))</f>
        <v>#REF!</v>
      </c>
      <c r="I260" s="190" t="e">
        <f>'報告書（事業主控）'!#REF!</f>
        <v>#REF!</v>
      </c>
      <c r="J260" s="190" t="e">
        <f>'報告書（事業主控）'!#REF!</f>
        <v>#REF!</v>
      </c>
      <c r="K260" s="190" t="e">
        <f>'報告書（事業主控）'!#REF!</f>
        <v>#REF!</v>
      </c>
      <c r="L260" s="190">
        <f t="shared" si="23"/>
        <v>0</v>
      </c>
      <c r="M260" s="190">
        <f t="shared" si="24"/>
        <v>0</v>
      </c>
      <c r="N260" s="190" t="e">
        <f t="shared" si="26"/>
        <v>#REF!</v>
      </c>
      <c r="O260" s="190" t="e">
        <f t="shared" si="25"/>
        <v>#REF!</v>
      </c>
      <c r="R260" s="190" t="e">
        <f>IF(AND(J260=0,C260&gt;=設定シート!E$101,C260&lt;=設定シート!G$101),1,0)</f>
        <v>#REF!</v>
      </c>
    </row>
    <row r="261" spans="1:18" ht="15" customHeight="1">
      <c r="B261" s="190">
        <v>3</v>
      </c>
      <c r="C261" s="190" t="e">
        <f>'報告書（事業主控）'!#REF!</f>
        <v>#REF!</v>
      </c>
      <c r="D261" s="190" t="e">
        <f>IF(E261&lt;&gt;"31 水力発電施設、ずい道等新設事業","",IF('報告書（事業主控）'!#REF!=11,1,IF('報告書（事業主控）'!#REF!=13,2,IF('報告書（事業主控）'!#REF!=15,3,IF('報告書（事業主控）'!#REF!=17,4,"")))))</f>
        <v>#REF!</v>
      </c>
      <c r="E261" s="190" t="e">
        <f>'報告書（事業主控）'!#REF!</f>
        <v>#REF!</v>
      </c>
      <c r="F261" s="190" t="e">
        <f>'報告書（事業主控）'!#REF!</f>
        <v>#REF!</v>
      </c>
      <c r="G261" s="190" t="e">
        <f>IF(OR(LEFT(E261,2)="31",LEFT(E261,2)="34",LEFT(E261,2)="36",LEFT(E261,2)="37"),VLOOKUP(E261,労務比率2,'報告書（事業主控）'!#REF!,FALSE),VLOOKUP(E261,労務比率,'報告書（事業主控）'!#REF!,FALSE))</f>
        <v>#REF!</v>
      </c>
      <c r="H261" s="190" t="e">
        <f>IF(OR(LEFT(E261,2)="31",LEFT(E261,2)="34",LEFT(E261,2)="36",LEFT(E261,2)="37"),VLOOKUP(E261,労務比率2,'報告書（事業主控）'!#REF!+1,FALSE),VLOOKUP(E261,労務比率,'報告書（事業主控）'!#REF!+1,FALSE))</f>
        <v>#REF!</v>
      </c>
      <c r="I261" s="190" t="e">
        <f>'報告書（事業主控）'!#REF!</f>
        <v>#REF!</v>
      </c>
      <c r="J261" s="190" t="e">
        <f>'報告書（事業主控）'!#REF!</f>
        <v>#REF!</v>
      </c>
      <c r="K261" s="190" t="e">
        <f>'報告書（事業主控）'!#REF!</f>
        <v>#REF!</v>
      </c>
      <c r="L261" s="190">
        <f t="shared" si="23"/>
        <v>0</v>
      </c>
      <c r="M261" s="190">
        <f t="shared" si="24"/>
        <v>0</v>
      </c>
      <c r="N261" s="190" t="e">
        <f t="shared" si="26"/>
        <v>#REF!</v>
      </c>
      <c r="O261" s="190" t="e">
        <f t="shared" si="25"/>
        <v>#REF!</v>
      </c>
      <c r="R261" s="190" t="e">
        <f>IF(AND(J261=0,C261&gt;=設定シート!E$101,C261&lt;=設定シート!G$101),1,0)</f>
        <v>#REF!</v>
      </c>
    </row>
    <row r="262" spans="1:18" ht="15" customHeight="1">
      <c r="B262" s="190">
        <v>4</v>
      </c>
      <c r="C262" s="190" t="e">
        <f>'報告書（事業主控）'!#REF!</f>
        <v>#REF!</v>
      </c>
      <c r="D262" s="190" t="e">
        <f>IF(E262&lt;&gt;"31 水力発電施設、ずい道等新設事業","",IF('報告書（事業主控）'!#REF!=11,1,IF('報告書（事業主控）'!#REF!=13,2,IF('報告書（事業主控）'!#REF!=15,3,IF('報告書（事業主控）'!#REF!=17,4,"")))))</f>
        <v>#REF!</v>
      </c>
      <c r="E262" s="190" t="e">
        <f>'報告書（事業主控）'!#REF!</f>
        <v>#REF!</v>
      </c>
      <c r="F262" s="190" t="e">
        <f>'報告書（事業主控）'!#REF!</f>
        <v>#REF!</v>
      </c>
      <c r="G262" s="190" t="e">
        <f>IF(OR(LEFT(E262,2)="31",LEFT(E262,2)="34",LEFT(E262,2)="36",LEFT(E262,2)="37"),VLOOKUP(E262,労務比率2,'報告書（事業主控）'!#REF!,FALSE),VLOOKUP(E262,労務比率,'報告書（事業主控）'!#REF!,FALSE))</f>
        <v>#REF!</v>
      </c>
      <c r="H262" s="190" t="e">
        <f>IF(OR(LEFT(E262,2)="31",LEFT(E262,2)="34",LEFT(E262,2)="36",LEFT(E262,2)="37"),VLOOKUP(E262,労務比率2,'報告書（事業主控）'!#REF!+1,FALSE),VLOOKUP(E262,労務比率,'報告書（事業主控）'!#REF!+1,FALSE))</f>
        <v>#REF!</v>
      </c>
      <c r="I262" s="190" t="e">
        <f>'報告書（事業主控）'!#REF!</f>
        <v>#REF!</v>
      </c>
      <c r="J262" s="190" t="e">
        <f>'報告書（事業主控）'!#REF!</f>
        <v>#REF!</v>
      </c>
      <c r="K262" s="190" t="e">
        <f>'報告書（事業主控）'!#REF!</f>
        <v>#REF!</v>
      </c>
      <c r="L262" s="190">
        <f t="shared" si="23"/>
        <v>0</v>
      </c>
      <c r="M262" s="190">
        <f t="shared" si="24"/>
        <v>0</v>
      </c>
      <c r="N262" s="190" t="e">
        <f t="shared" si="26"/>
        <v>#REF!</v>
      </c>
      <c r="O262" s="190" t="e">
        <f t="shared" si="25"/>
        <v>#REF!</v>
      </c>
      <c r="R262" s="190" t="e">
        <f>IF(AND(J262=0,C262&gt;=設定シート!E$101,C262&lt;=設定シート!G$101),1,0)</f>
        <v>#REF!</v>
      </c>
    </row>
    <row r="263" spans="1:18" ht="15" customHeight="1">
      <c r="B263" s="190">
        <v>5</v>
      </c>
      <c r="C263" s="190" t="e">
        <f>'報告書（事業主控）'!#REF!</f>
        <v>#REF!</v>
      </c>
      <c r="D263" s="190" t="e">
        <f>IF(E263&lt;&gt;"31 水力発電施設、ずい道等新設事業","",IF('報告書（事業主控）'!#REF!=11,1,IF('報告書（事業主控）'!#REF!=13,2,IF('報告書（事業主控）'!#REF!=15,3,IF('報告書（事業主控）'!#REF!=17,4,"")))))</f>
        <v>#REF!</v>
      </c>
      <c r="E263" s="190" t="e">
        <f>'報告書（事業主控）'!#REF!</f>
        <v>#REF!</v>
      </c>
      <c r="F263" s="190" t="e">
        <f>'報告書（事業主控）'!#REF!</f>
        <v>#REF!</v>
      </c>
      <c r="G263" s="190" t="e">
        <f>IF(OR(LEFT(E263,2)="31",LEFT(E263,2)="34",LEFT(E263,2)="36",LEFT(E263,2)="37"),VLOOKUP(E263,労務比率2,'報告書（事業主控）'!#REF!,FALSE),VLOOKUP(E263,労務比率,'報告書（事業主控）'!#REF!,FALSE))</f>
        <v>#REF!</v>
      </c>
      <c r="H263" s="190" t="e">
        <f>IF(OR(LEFT(E263,2)="31",LEFT(E263,2)="34",LEFT(E263,2)="36",LEFT(E263,2)="37"),VLOOKUP(E263,労務比率2,'報告書（事業主控）'!#REF!+1,FALSE),VLOOKUP(E263,労務比率,'報告書（事業主控）'!#REF!+1,FALSE))</f>
        <v>#REF!</v>
      </c>
      <c r="I263" s="190" t="e">
        <f>'報告書（事業主控）'!#REF!</f>
        <v>#REF!</v>
      </c>
      <c r="J263" s="190" t="e">
        <f>'報告書（事業主控）'!#REF!</f>
        <v>#REF!</v>
      </c>
      <c r="K263" s="190" t="e">
        <f>'報告書（事業主控）'!#REF!</f>
        <v>#REF!</v>
      </c>
      <c r="L263" s="190">
        <f t="shared" si="23"/>
        <v>0</v>
      </c>
      <c r="M263" s="190">
        <f t="shared" si="24"/>
        <v>0</v>
      </c>
      <c r="N263" s="190" t="e">
        <f t="shared" si="26"/>
        <v>#REF!</v>
      </c>
      <c r="O263" s="190" t="e">
        <f t="shared" si="25"/>
        <v>#REF!</v>
      </c>
      <c r="R263" s="190" t="e">
        <f>IF(AND(J263=0,C263&gt;=設定シート!E$101,C263&lt;=設定シート!G$101),1,0)</f>
        <v>#REF!</v>
      </c>
    </row>
    <row r="264" spans="1:18" ht="15" customHeight="1">
      <c r="B264" s="190">
        <v>6</v>
      </c>
      <c r="C264" s="190" t="e">
        <f>'報告書（事業主控）'!#REF!</f>
        <v>#REF!</v>
      </c>
      <c r="D264" s="190" t="e">
        <f>IF(E264&lt;&gt;"31 水力発電施設、ずい道等新設事業","",IF('報告書（事業主控）'!#REF!=11,1,IF('報告書（事業主控）'!#REF!=13,2,IF('報告書（事業主控）'!#REF!=15,3,IF('報告書（事業主控）'!#REF!=17,4,"")))))</f>
        <v>#REF!</v>
      </c>
      <c r="E264" s="190" t="e">
        <f>'報告書（事業主控）'!#REF!</f>
        <v>#REF!</v>
      </c>
      <c r="F264" s="190" t="e">
        <f>'報告書（事業主控）'!#REF!</f>
        <v>#REF!</v>
      </c>
      <c r="G264" s="190" t="e">
        <f>IF(OR(LEFT(E264,2)="31",LEFT(E264,2)="34",LEFT(E264,2)="36",LEFT(E264,2)="37"),VLOOKUP(E264,労務比率2,'報告書（事業主控）'!#REF!,FALSE),VLOOKUP(E264,労務比率,'報告書（事業主控）'!#REF!,FALSE))</f>
        <v>#REF!</v>
      </c>
      <c r="H264" s="190" t="e">
        <f>IF(OR(LEFT(E264,2)="31",LEFT(E264,2)="34",LEFT(E264,2)="36",LEFT(E264,2)="37"),VLOOKUP(E264,労務比率2,'報告書（事業主控）'!#REF!+1,FALSE),VLOOKUP(E264,労務比率,'報告書（事業主控）'!#REF!+1,FALSE))</f>
        <v>#REF!</v>
      </c>
      <c r="I264" s="190" t="e">
        <f>'報告書（事業主控）'!#REF!</f>
        <v>#REF!</v>
      </c>
      <c r="J264" s="190" t="e">
        <f>'報告書（事業主控）'!#REF!</f>
        <v>#REF!</v>
      </c>
      <c r="K264" s="190" t="e">
        <f>'報告書（事業主控）'!#REF!</f>
        <v>#REF!</v>
      </c>
      <c r="L264" s="190">
        <f t="shared" si="23"/>
        <v>0</v>
      </c>
      <c r="M264" s="190">
        <f t="shared" si="24"/>
        <v>0</v>
      </c>
      <c r="N264" s="190" t="e">
        <f t="shared" si="26"/>
        <v>#REF!</v>
      </c>
      <c r="O264" s="190" t="e">
        <f t="shared" si="25"/>
        <v>#REF!</v>
      </c>
      <c r="R264" s="190" t="e">
        <f>IF(AND(J264=0,C264&gt;=設定シート!E$101,C264&lt;=設定シート!G$101),1,0)</f>
        <v>#REF!</v>
      </c>
    </row>
    <row r="265" spans="1:18" ht="15" customHeight="1">
      <c r="B265" s="190">
        <v>7</v>
      </c>
      <c r="C265" s="190" t="e">
        <f>'報告書（事業主控）'!#REF!</f>
        <v>#REF!</v>
      </c>
      <c r="D265" s="190" t="e">
        <f>IF(E265&lt;&gt;"31 水力発電施設、ずい道等新設事業","",IF('報告書（事業主控）'!#REF!=11,1,IF('報告書（事業主控）'!#REF!=13,2,IF('報告書（事業主控）'!#REF!=15,3,IF('報告書（事業主控）'!#REF!=17,4,"")))))</f>
        <v>#REF!</v>
      </c>
      <c r="E265" s="190" t="e">
        <f>'報告書（事業主控）'!#REF!</f>
        <v>#REF!</v>
      </c>
      <c r="F265" s="190" t="e">
        <f>'報告書（事業主控）'!#REF!</f>
        <v>#REF!</v>
      </c>
      <c r="G265" s="190" t="e">
        <f>IF(OR(LEFT(E265,2)="31",LEFT(E265,2)="34",LEFT(E265,2)="36",LEFT(E265,2)="37"),VLOOKUP(E265,労務比率2,'報告書（事業主控）'!#REF!,FALSE),VLOOKUP(E265,労務比率,'報告書（事業主控）'!#REF!,FALSE))</f>
        <v>#REF!</v>
      </c>
      <c r="H265" s="190" t="e">
        <f>IF(OR(LEFT(E265,2)="31",LEFT(E265,2)="34",LEFT(E265,2)="36",LEFT(E265,2)="37"),VLOOKUP(E265,労務比率2,'報告書（事業主控）'!#REF!+1,FALSE),VLOOKUP(E265,労務比率,'報告書（事業主控）'!#REF!+1,FALSE))</f>
        <v>#REF!</v>
      </c>
      <c r="I265" s="190" t="e">
        <f>'報告書（事業主控）'!#REF!</f>
        <v>#REF!</v>
      </c>
      <c r="J265" s="190" t="e">
        <f>'報告書（事業主控）'!#REF!</f>
        <v>#REF!</v>
      </c>
      <c r="K265" s="190" t="e">
        <f>'報告書（事業主控）'!#REF!</f>
        <v>#REF!</v>
      </c>
      <c r="L265" s="190">
        <f t="shared" si="23"/>
        <v>0</v>
      </c>
      <c r="M265" s="190">
        <f t="shared" si="24"/>
        <v>0</v>
      </c>
      <c r="N265" s="190" t="e">
        <f t="shared" si="26"/>
        <v>#REF!</v>
      </c>
      <c r="O265" s="190" t="e">
        <f t="shared" si="25"/>
        <v>#REF!</v>
      </c>
      <c r="R265" s="190" t="e">
        <f>IF(AND(J265=0,C265&gt;=設定シート!E$101,C265&lt;=設定シート!G$101),1,0)</f>
        <v>#REF!</v>
      </c>
    </row>
    <row r="266" spans="1:18" ht="15" customHeight="1">
      <c r="B266" s="190">
        <v>8</v>
      </c>
      <c r="C266" s="190" t="e">
        <f>'報告書（事業主控）'!#REF!</f>
        <v>#REF!</v>
      </c>
      <c r="D266" s="190" t="e">
        <f>IF(E266&lt;&gt;"31 水力発電施設、ずい道等新設事業","",IF('報告書（事業主控）'!#REF!=11,1,IF('報告書（事業主控）'!#REF!=13,2,IF('報告書（事業主控）'!#REF!=15,3,IF('報告書（事業主控）'!#REF!=17,4,"")))))</f>
        <v>#REF!</v>
      </c>
      <c r="E266" s="190" t="e">
        <f>'報告書（事業主控）'!#REF!</f>
        <v>#REF!</v>
      </c>
      <c r="F266" s="190" t="e">
        <f>'報告書（事業主控）'!#REF!</f>
        <v>#REF!</v>
      </c>
      <c r="G266" s="190" t="e">
        <f>IF(OR(LEFT(E266,2)="31",LEFT(E266,2)="34",LEFT(E266,2)="36",LEFT(E266,2)="37"),VLOOKUP(E266,労務比率2,'報告書（事業主控）'!#REF!,FALSE),VLOOKUP(E266,労務比率,'報告書（事業主控）'!#REF!,FALSE))</f>
        <v>#REF!</v>
      </c>
      <c r="H266" s="190" t="e">
        <f>IF(OR(LEFT(E266,2)="31",LEFT(E266,2)="34",LEFT(E266,2)="36",LEFT(E266,2)="37"),VLOOKUP(E266,労務比率2,'報告書（事業主控）'!#REF!+1,FALSE),VLOOKUP(E266,労務比率,'報告書（事業主控）'!#REF!+1,FALSE))</f>
        <v>#REF!</v>
      </c>
      <c r="I266" s="190" t="e">
        <f>'報告書（事業主控）'!#REF!</f>
        <v>#REF!</v>
      </c>
      <c r="J266" s="190" t="e">
        <f>'報告書（事業主控）'!#REF!</f>
        <v>#REF!</v>
      </c>
      <c r="K266" s="190" t="e">
        <f>'報告書（事業主控）'!#REF!</f>
        <v>#REF!</v>
      </c>
      <c r="L266" s="190">
        <f t="shared" si="23"/>
        <v>0</v>
      </c>
      <c r="M266" s="190">
        <f t="shared" si="24"/>
        <v>0</v>
      </c>
      <c r="N266" s="190" t="e">
        <f t="shared" si="26"/>
        <v>#REF!</v>
      </c>
      <c r="O266" s="190" t="e">
        <f t="shared" si="25"/>
        <v>#REF!</v>
      </c>
      <c r="R266" s="190" t="e">
        <f>IF(AND(J266=0,C266&gt;=設定シート!E$101,C266&lt;=設定シート!G$101),1,0)</f>
        <v>#REF!</v>
      </c>
    </row>
    <row r="267" spans="1:18" ht="15" customHeight="1">
      <c r="B267" s="190">
        <v>9</v>
      </c>
      <c r="C267" s="190" t="e">
        <f>'報告書（事業主控）'!#REF!</f>
        <v>#REF!</v>
      </c>
      <c r="D267" s="190" t="e">
        <f>IF(E267&lt;&gt;"31 水力発電施設、ずい道等新設事業","",IF('報告書（事業主控）'!#REF!=11,1,IF('報告書（事業主控）'!#REF!=13,2,IF('報告書（事業主控）'!#REF!=15,3,IF('報告書（事業主控）'!#REF!=17,4,"")))))</f>
        <v>#REF!</v>
      </c>
      <c r="E267" s="190" t="e">
        <f>'報告書（事業主控）'!#REF!</f>
        <v>#REF!</v>
      </c>
      <c r="F267" s="190" t="e">
        <f>'報告書（事業主控）'!#REF!</f>
        <v>#REF!</v>
      </c>
      <c r="G267" s="190" t="e">
        <f>IF(OR(LEFT(E267,2)="31",LEFT(E267,2)="34",LEFT(E267,2)="36",LEFT(E267,2)="37"),VLOOKUP(E267,労務比率2,'報告書（事業主控）'!#REF!,FALSE),VLOOKUP(E267,労務比率,'報告書（事業主控）'!#REF!,FALSE))</f>
        <v>#REF!</v>
      </c>
      <c r="H267" s="190" t="e">
        <f>IF(OR(LEFT(E267,2)="31",LEFT(E267,2)="34",LEFT(E267,2)="36",LEFT(E267,2)="37"),VLOOKUP(E267,労務比率2,'報告書（事業主控）'!#REF!+1,FALSE),VLOOKUP(E267,労務比率,'報告書（事業主控）'!#REF!+1,FALSE))</f>
        <v>#REF!</v>
      </c>
      <c r="I267" s="190" t="e">
        <f>'報告書（事業主控）'!#REF!</f>
        <v>#REF!</v>
      </c>
      <c r="J267" s="190" t="e">
        <f>'報告書（事業主控）'!#REF!</f>
        <v>#REF!</v>
      </c>
      <c r="K267" s="190" t="e">
        <f>'報告書（事業主控）'!#REF!</f>
        <v>#REF!</v>
      </c>
      <c r="L267" s="190">
        <f t="shared" si="23"/>
        <v>0</v>
      </c>
      <c r="M267" s="190">
        <f t="shared" si="24"/>
        <v>0</v>
      </c>
      <c r="N267" s="190" t="e">
        <f t="shared" si="26"/>
        <v>#REF!</v>
      </c>
      <c r="O267" s="190" t="e">
        <f t="shared" si="25"/>
        <v>#REF!</v>
      </c>
      <c r="R267" s="190" t="e">
        <f>IF(AND(J267=0,C267&gt;=設定シート!E$101,C267&lt;=設定シート!G$101),1,0)</f>
        <v>#REF!</v>
      </c>
    </row>
    <row r="268" spans="1:18" ht="15" customHeight="1">
      <c r="A268" s="190">
        <v>24</v>
      </c>
      <c r="B268" s="190">
        <v>1</v>
      </c>
      <c r="C268" s="190" t="e">
        <f>'報告書（事業主控）'!#REF!</f>
        <v>#REF!</v>
      </c>
      <c r="D268" s="190" t="e">
        <f>IF(E268&lt;&gt;"31 水力発電施設、ずい道等新設事業","",IF('報告書（事業主控）'!#REF!=11,1,IF('報告書（事業主控）'!#REF!=13,2,IF('報告書（事業主控）'!#REF!=15,3,IF('報告書（事業主控）'!#REF!=17,4,"")))))</f>
        <v>#REF!</v>
      </c>
      <c r="E268" s="190" t="e">
        <f>'報告書（事業主控）'!#REF!</f>
        <v>#REF!</v>
      </c>
      <c r="F268" s="190" t="e">
        <f>'報告書（事業主控）'!#REF!</f>
        <v>#REF!</v>
      </c>
      <c r="G268" s="190" t="e">
        <f>IF(OR(LEFT(E268,2)="31",LEFT(E268,2)="34",LEFT(E268,2)="36",LEFT(E268,2)="37"),VLOOKUP(E268,労務比率2,'報告書（事業主控）'!#REF!,FALSE),VLOOKUP(E268,労務比率,'報告書（事業主控）'!#REF!,FALSE))</f>
        <v>#REF!</v>
      </c>
      <c r="H268" s="190" t="e">
        <f>IF(OR(LEFT(E268,2)="31",LEFT(E268,2)="34",LEFT(E268,2)="36",LEFT(E268,2)="37"),VLOOKUP(E268,労務比率2,'報告書（事業主控）'!#REF!+1,FALSE),VLOOKUP(E268,労務比率,'報告書（事業主控）'!#REF!+1,FALSE))</f>
        <v>#REF!</v>
      </c>
      <c r="I268" s="190" t="e">
        <f>'報告書（事業主控）'!#REF!</f>
        <v>#REF!</v>
      </c>
      <c r="J268" s="190" t="e">
        <f>'報告書（事業主控）'!#REF!</f>
        <v>#REF!</v>
      </c>
      <c r="K268" s="190" t="e">
        <f>'報告書（事業主控）'!#REF!</f>
        <v>#REF!</v>
      </c>
      <c r="L268" s="190">
        <f t="shared" si="23"/>
        <v>0</v>
      </c>
      <c r="M268" s="190">
        <f t="shared" si="24"/>
        <v>0</v>
      </c>
      <c r="N268" s="190" t="e">
        <f t="shared" si="26"/>
        <v>#REF!</v>
      </c>
      <c r="O268" s="190" t="e">
        <f t="shared" si="25"/>
        <v>#REF!</v>
      </c>
      <c r="P268" s="190">
        <f>INT(SUMIF(O268:O276,0,I268:I276)*105/108)</f>
        <v>0</v>
      </c>
      <c r="Q268" s="190">
        <f>INT(P268*IF(COUNTIF(R268:R276,1)=0,0,SUMIF(R268:R276,1,G268:G276)/COUNTIF(R268:R276,1))/100)</f>
        <v>0</v>
      </c>
      <c r="R268" s="190" t="e">
        <f>IF(AND(J268=0,C268&gt;=設定シート!E$101,C268&lt;=設定シート!G$101),1,0)</f>
        <v>#REF!</v>
      </c>
    </row>
    <row r="269" spans="1:18" ht="15" customHeight="1">
      <c r="B269" s="190">
        <v>2</v>
      </c>
      <c r="C269" s="190" t="e">
        <f>'報告書（事業主控）'!#REF!</f>
        <v>#REF!</v>
      </c>
      <c r="D269" s="190" t="e">
        <f>IF(E269&lt;&gt;"31 水力発電施設、ずい道等新設事業","",IF('報告書（事業主控）'!#REF!=11,1,IF('報告書（事業主控）'!#REF!=13,2,IF('報告書（事業主控）'!#REF!=15,3,IF('報告書（事業主控）'!#REF!=17,4,"")))))</f>
        <v>#REF!</v>
      </c>
      <c r="E269" s="190" t="e">
        <f>'報告書（事業主控）'!#REF!</f>
        <v>#REF!</v>
      </c>
      <c r="F269" s="190" t="e">
        <f>'報告書（事業主控）'!#REF!</f>
        <v>#REF!</v>
      </c>
      <c r="G269" s="190" t="e">
        <f>IF(OR(LEFT(E269,2)="31",LEFT(E269,2)="34",LEFT(E269,2)="36",LEFT(E269,2)="37"),VLOOKUP(E269,労務比率2,'報告書（事業主控）'!#REF!,FALSE),VLOOKUP(E269,労務比率,'報告書（事業主控）'!#REF!,FALSE))</f>
        <v>#REF!</v>
      </c>
      <c r="H269" s="190" t="e">
        <f>IF(OR(LEFT(E269,2)="31",LEFT(E269,2)="34",LEFT(E269,2)="36",LEFT(E269,2)="37"),VLOOKUP(E269,労務比率2,'報告書（事業主控）'!#REF!+1,FALSE),VLOOKUP(E269,労務比率,'報告書（事業主控）'!#REF!+1,FALSE))</f>
        <v>#REF!</v>
      </c>
      <c r="I269" s="190" t="e">
        <f>'報告書（事業主控）'!#REF!</f>
        <v>#REF!</v>
      </c>
      <c r="J269" s="190" t="e">
        <f>'報告書（事業主控）'!#REF!</f>
        <v>#REF!</v>
      </c>
      <c r="K269" s="190" t="e">
        <f>'報告書（事業主控）'!#REF!</f>
        <v>#REF!</v>
      </c>
      <c r="L269" s="190">
        <f t="shared" si="23"/>
        <v>0</v>
      </c>
      <c r="M269" s="190">
        <f t="shared" si="24"/>
        <v>0</v>
      </c>
      <c r="N269" s="190" t="e">
        <f t="shared" si="26"/>
        <v>#REF!</v>
      </c>
      <c r="O269" s="190" t="e">
        <f t="shared" si="25"/>
        <v>#REF!</v>
      </c>
      <c r="R269" s="190" t="e">
        <f>IF(AND(J269=0,C269&gt;=設定シート!E$101,C269&lt;=設定シート!G$101),1,0)</f>
        <v>#REF!</v>
      </c>
    </row>
    <row r="270" spans="1:18" ht="15" customHeight="1">
      <c r="B270" s="190">
        <v>3</v>
      </c>
      <c r="C270" s="190" t="e">
        <f>'報告書（事業主控）'!#REF!</f>
        <v>#REF!</v>
      </c>
      <c r="D270" s="190" t="e">
        <f>IF(E270&lt;&gt;"31 水力発電施設、ずい道等新設事業","",IF('報告書（事業主控）'!#REF!=11,1,IF('報告書（事業主控）'!#REF!=13,2,IF('報告書（事業主控）'!#REF!=15,3,IF('報告書（事業主控）'!#REF!=17,4,"")))))</f>
        <v>#REF!</v>
      </c>
      <c r="E270" s="190" t="e">
        <f>'報告書（事業主控）'!#REF!</f>
        <v>#REF!</v>
      </c>
      <c r="F270" s="190" t="e">
        <f>'報告書（事業主控）'!#REF!</f>
        <v>#REF!</v>
      </c>
      <c r="G270" s="190" t="e">
        <f>IF(OR(LEFT(E270,2)="31",LEFT(E270,2)="34",LEFT(E270,2)="36",LEFT(E270,2)="37"),VLOOKUP(E270,労務比率2,'報告書（事業主控）'!#REF!,FALSE),VLOOKUP(E270,労務比率,'報告書（事業主控）'!#REF!,FALSE))</f>
        <v>#REF!</v>
      </c>
      <c r="H270" s="190" t="e">
        <f>IF(OR(LEFT(E270,2)="31",LEFT(E270,2)="34",LEFT(E270,2)="36",LEFT(E270,2)="37"),VLOOKUP(E270,労務比率2,'報告書（事業主控）'!#REF!+1,FALSE),VLOOKUP(E270,労務比率,'報告書（事業主控）'!#REF!+1,FALSE))</f>
        <v>#REF!</v>
      </c>
      <c r="I270" s="190" t="e">
        <f>'報告書（事業主控）'!#REF!</f>
        <v>#REF!</v>
      </c>
      <c r="J270" s="190" t="e">
        <f>'報告書（事業主控）'!#REF!</f>
        <v>#REF!</v>
      </c>
      <c r="K270" s="190" t="e">
        <f>'報告書（事業主控）'!#REF!</f>
        <v>#REF!</v>
      </c>
      <c r="L270" s="190">
        <f t="shared" si="23"/>
        <v>0</v>
      </c>
      <c r="M270" s="190">
        <f t="shared" si="24"/>
        <v>0</v>
      </c>
      <c r="N270" s="190" t="e">
        <f t="shared" si="26"/>
        <v>#REF!</v>
      </c>
      <c r="O270" s="190" t="e">
        <f t="shared" si="25"/>
        <v>#REF!</v>
      </c>
      <c r="R270" s="190" t="e">
        <f>IF(AND(J270=0,C270&gt;=設定シート!E$101,C270&lt;=設定シート!G$101),1,0)</f>
        <v>#REF!</v>
      </c>
    </row>
    <row r="271" spans="1:18" ht="15" customHeight="1">
      <c r="B271" s="190">
        <v>4</v>
      </c>
      <c r="C271" s="190" t="e">
        <f>'報告書（事業主控）'!#REF!</f>
        <v>#REF!</v>
      </c>
      <c r="D271" s="190" t="e">
        <f>IF(E271&lt;&gt;"31 水力発電施設、ずい道等新設事業","",IF('報告書（事業主控）'!#REF!=11,1,IF('報告書（事業主控）'!#REF!=13,2,IF('報告書（事業主控）'!#REF!=15,3,IF('報告書（事業主控）'!#REF!=17,4,"")))))</f>
        <v>#REF!</v>
      </c>
      <c r="E271" s="190" t="e">
        <f>'報告書（事業主控）'!#REF!</f>
        <v>#REF!</v>
      </c>
      <c r="F271" s="190" t="e">
        <f>'報告書（事業主控）'!#REF!</f>
        <v>#REF!</v>
      </c>
      <c r="G271" s="190" t="e">
        <f>IF(OR(LEFT(E271,2)="31",LEFT(E271,2)="34",LEFT(E271,2)="36",LEFT(E271,2)="37"),VLOOKUP(E271,労務比率2,'報告書（事業主控）'!#REF!,FALSE),VLOOKUP(E271,労務比率,'報告書（事業主控）'!#REF!,FALSE))</f>
        <v>#REF!</v>
      </c>
      <c r="H271" s="190" t="e">
        <f>IF(OR(LEFT(E271,2)="31",LEFT(E271,2)="34",LEFT(E271,2)="36",LEFT(E271,2)="37"),VLOOKUP(E271,労務比率2,'報告書（事業主控）'!#REF!+1,FALSE),VLOOKUP(E271,労務比率,'報告書（事業主控）'!#REF!+1,FALSE))</f>
        <v>#REF!</v>
      </c>
      <c r="I271" s="190" t="e">
        <f>'報告書（事業主控）'!#REF!</f>
        <v>#REF!</v>
      </c>
      <c r="J271" s="190" t="e">
        <f>'報告書（事業主控）'!#REF!</f>
        <v>#REF!</v>
      </c>
      <c r="K271" s="190" t="e">
        <f>'報告書（事業主控）'!#REF!</f>
        <v>#REF!</v>
      </c>
      <c r="L271" s="190">
        <f t="shared" si="23"/>
        <v>0</v>
      </c>
      <c r="M271" s="190">
        <f t="shared" si="24"/>
        <v>0</v>
      </c>
      <c r="N271" s="190" t="e">
        <f t="shared" si="26"/>
        <v>#REF!</v>
      </c>
      <c r="O271" s="190" t="e">
        <f t="shared" si="25"/>
        <v>#REF!</v>
      </c>
      <c r="R271" s="190" t="e">
        <f>IF(AND(J271=0,C271&gt;=設定シート!E$101,C271&lt;=設定シート!G$101),1,0)</f>
        <v>#REF!</v>
      </c>
    </row>
    <row r="272" spans="1:18" ht="15" customHeight="1">
      <c r="B272" s="190">
        <v>5</v>
      </c>
      <c r="C272" s="190" t="e">
        <f>'報告書（事業主控）'!#REF!</f>
        <v>#REF!</v>
      </c>
      <c r="D272" s="190" t="e">
        <f>IF(E272&lt;&gt;"31 水力発電施設、ずい道等新設事業","",IF('報告書（事業主控）'!#REF!=11,1,IF('報告書（事業主控）'!#REF!=13,2,IF('報告書（事業主控）'!#REF!=15,3,IF('報告書（事業主控）'!#REF!=17,4,"")))))</f>
        <v>#REF!</v>
      </c>
      <c r="E272" s="190" t="e">
        <f>'報告書（事業主控）'!#REF!</f>
        <v>#REF!</v>
      </c>
      <c r="F272" s="190" t="e">
        <f>'報告書（事業主控）'!#REF!</f>
        <v>#REF!</v>
      </c>
      <c r="G272" s="190" t="e">
        <f>IF(OR(LEFT(E272,2)="31",LEFT(E272,2)="34",LEFT(E272,2)="36",LEFT(E272,2)="37"),VLOOKUP(E272,労務比率2,'報告書（事業主控）'!#REF!,FALSE),VLOOKUP(E272,労務比率,'報告書（事業主控）'!#REF!,FALSE))</f>
        <v>#REF!</v>
      </c>
      <c r="H272" s="190" t="e">
        <f>IF(OR(LEFT(E272,2)="31",LEFT(E272,2)="34",LEFT(E272,2)="36",LEFT(E272,2)="37"),VLOOKUP(E272,労務比率2,'報告書（事業主控）'!#REF!+1,FALSE),VLOOKUP(E272,労務比率,'報告書（事業主控）'!#REF!+1,FALSE))</f>
        <v>#REF!</v>
      </c>
      <c r="I272" s="190" t="e">
        <f>'報告書（事業主控）'!#REF!</f>
        <v>#REF!</v>
      </c>
      <c r="J272" s="190" t="e">
        <f>'報告書（事業主控）'!#REF!</f>
        <v>#REF!</v>
      </c>
      <c r="K272" s="190" t="e">
        <f>'報告書（事業主控）'!#REF!</f>
        <v>#REF!</v>
      </c>
      <c r="L272" s="190">
        <f t="shared" si="23"/>
        <v>0</v>
      </c>
      <c r="M272" s="190">
        <f t="shared" si="24"/>
        <v>0</v>
      </c>
      <c r="N272" s="190" t="e">
        <f t="shared" si="26"/>
        <v>#REF!</v>
      </c>
      <c r="O272" s="190" t="e">
        <f t="shared" si="25"/>
        <v>#REF!</v>
      </c>
      <c r="R272" s="190" t="e">
        <f>IF(AND(J272=0,C272&gt;=設定シート!E$101,C272&lt;=設定シート!G$101),1,0)</f>
        <v>#REF!</v>
      </c>
    </row>
    <row r="273" spans="1:18" ht="15" customHeight="1">
      <c r="B273" s="190">
        <v>6</v>
      </c>
      <c r="C273" s="190" t="e">
        <f>'報告書（事業主控）'!#REF!</f>
        <v>#REF!</v>
      </c>
      <c r="D273" s="190" t="e">
        <f>IF(E273&lt;&gt;"31 水力発電施設、ずい道等新設事業","",IF('報告書（事業主控）'!#REF!=11,1,IF('報告書（事業主控）'!#REF!=13,2,IF('報告書（事業主控）'!#REF!=15,3,IF('報告書（事業主控）'!#REF!=17,4,"")))))</f>
        <v>#REF!</v>
      </c>
      <c r="E273" s="190" t="e">
        <f>'報告書（事業主控）'!#REF!</f>
        <v>#REF!</v>
      </c>
      <c r="F273" s="190" t="e">
        <f>'報告書（事業主控）'!#REF!</f>
        <v>#REF!</v>
      </c>
      <c r="G273" s="190" t="e">
        <f>IF(OR(LEFT(E273,2)="31",LEFT(E273,2)="34",LEFT(E273,2)="36",LEFT(E273,2)="37"),VLOOKUP(E273,労務比率2,'報告書（事業主控）'!#REF!,FALSE),VLOOKUP(E273,労務比率,'報告書（事業主控）'!#REF!,FALSE))</f>
        <v>#REF!</v>
      </c>
      <c r="H273" s="190" t="e">
        <f>IF(OR(LEFT(E273,2)="31",LEFT(E273,2)="34",LEFT(E273,2)="36",LEFT(E273,2)="37"),VLOOKUP(E273,労務比率2,'報告書（事業主控）'!#REF!+1,FALSE),VLOOKUP(E273,労務比率,'報告書（事業主控）'!#REF!+1,FALSE))</f>
        <v>#REF!</v>
      </c>
      <c r="I273" s="190" t="e">
        <f>'報告書（事業主控）'!#REF!</f>
        <v>#REF!</v>
      </c>
      <c r="J273" s="190" t="e">
        <f>'報告書（事業主控）'!#REF!</f>
        <v>#REF!</v>
      </c>
      <c r="K273" s="190" t="e">
        <f>'報告書（事業主控）'!#REF!</f>
        <v>#REF!</v>
      </c>
      <c r="L273" s="190">
        <f t="shared" si="23"/>
        <v>0</v>
      </c>
      <c r="M273" s="190">
        <f t="shared" si="24"/>
        <v>0</v>
      </c>
      <c r="N273" s="190" t="e">
        <f t="shared" si="26"/>
        <v>#REF!</v>
      </c>
      <c r="O273" s="190" t="e">
        <f t="shared" si="25"/>
        <v>#REF!</v>
      </c>
      <c r="R273" s="190" t="e">
        <f>IF(AND(J273=0,C273&gt;=設定シート!E$101,C273&lt;=設定シート!G$101),1,0)</f>
        <v>#REF!</v>
      </c>
    </row>
    <row r="274" spans="1:18" ht="15" customHeight="1">
      <c r="B274" s="190">
        <v>7</v>
      </c>
      <c r="C274" s="190" t="e">
        <f>'報告書（事業主控）'!#REF!</f>
        <v>#REF!</v>
      </c>
      <c r="D274" s="190" t="e">
        <f>IF(E274&lt;&gt;"31 水力発電施設、ずい道等新設事業","",IF('報告書（事業主控）'!#REF!=11,1,IF('報告書（事業主控）'!#REF!=13,2,IF('報告書（事業主控）'!#REF!=15,3,IF('報告書（事業主控）'!#REF!=17,4,"")))))</f>
        <v>#REF!</v>
      </c>
      <c r="E274" s="190" t="e">
        <f>'報告書（事業主控）'!#REF!</f>
        <v>#REF!</v>
      </c>
      <c r="F274" s="190" t="e">
        <f>'報告書（事業主控）'!#REF!</f>
        <v>#REF!</v>
      </c>
      <c r="G274" s="190" t="e">
        <f>IF(OR(LEFT(E274,2)="31",LEFT(E274,2)="34",LEFT(E274,2)="36",LEFT(E274,2)="37"),VLOOKUP(E274,労務比率2,'報告書（事業主控）'!#REF!,FALSE),VLOOKUP(E274,労務比率,'報告書（事業主控）'!#REF!,FALSE))</f>
        <v>#REF!</v>
      </c>
      <c r="H274" s="190" t="e">
        <f>IF(OR(LEFT(E274,2)="31",LEFT(E274,2)="34",LEFT(E274,2)="36",LEFT(E274,2)="37"),VLOOKUP(E274,労務比率2,'報告書（事業主控）'!#REF!+1,FALSE),VLOOKUP(E274,労務比率,'報告書（事業主控）'!#REF!+1,FALSE))</f>
        <v>#REF!</v>
      </c>
      <c r="I274" s="190" t="e">
        <f>'報告書（事業主控）'!#REF!</f>
        <v>#REF!</v>
      </c>
      <c r="J274" s="190" t="e">
        <f>'報告書（事業主控）'!#REF!</f>
        <v>#REF!</v>
      </c>
      <c r="K274" s="190" t="e">
        <f>'報告書（事業主控）'!#REF!</f>
        <v>#REF!</v>
      </c>
      <c r="L274" s="190">
        <f t="shared" si="23"/>
        <v>0</v>
      </c>
      <c r="M274" s="190">
        <f t="shared" si="24"/>
        <v>0</v>
      </c>
      <c r="N274" s="190" t="e">
        <f t="shared" si="26"/>
        <v>#REF!</v>
      </c>
      <c r="O274" s="190" t="e">
        <f t="shared" si="25"/>
        <v>#REF!</v>
      </c>
      <c r="R274" s="190" t="e">
        <f>IF(AND(J274=0,C274&gt;=設定シート!E$101,C274&lt;=設定シート!G$101),1,0)</f>
        <v>#REF!</v>
      </c>
    </row>
    <row r="275" spans="1:18" ht="15" customHeight="1">
      <c r="B275" s="190">
        <v>8</v>
      </c>
      <c r="C275" s="190" t="e">
        <f>'報告書（事業主控）'!#REF!</f>
        <v>#REF!</v>
      </c>
      <c r="D275" s="190" t="e">
        <f>IF(E275&lt;&gt;"31 水力発電施設、ずい道等新設事業","",IF('報告書（事業主控）'!#REF!=11,1,IF('報告書（事業主控）'!#REF!=13,2,IF('報告書（事業主控）'!#REF!=15,3,IF('報告書（事業主控）'!#REF!=17,4,"")))))</f>
        <v>#REF!</v>
      </c>
      <c r="E275" s="190" t="e">
        <f>'報告書（事業主控）'!#REF!</f>
        <v>#REF!</v>
      </c>
      <c r="F275" s="190" t="e">
        <f>'報告書（事業主控）'!#REF!</f>
        <v>#REF!</v>
      </c>
      <c r="G275" s="190" t="e">
        <f>IF(OR(LEFT(E275,2)="31",LEFT(E275,2)="34",LEFT(E275,2)="36",LEFT(E275,2)="37"),VLOOKUP(E275,労務比率2,'報告書（事業主控）'!#REF!,FALSE),VLOOKUP(E275,労務比率,'報告書（事業主控）'!#REF!,FALSE))</f>
        <v>#REF!</v>
      </c>
      <c r="H275" s="190" t="e">
        <f>IF(OR(LEFT(E275,2)="31",LEFT(E275,2)="34",LEFT(E275,2)="36",LEFT(E275,2)="37"),VLOOKUP(E275,労務比率2,'報告書（事業主控）'!#REF!+1,FALSE),VLOOKUP(E275,労務比率,'報告書（事業主控）'!#REF!+1,FALSE))</f>
        <v>#REF!</v>
      </c>
      <c r="I275" s="190" t="e">
        <f>'報告書（事業主控）'!#REF!</f>
        <v>#REF!</v>
      </c>
      <c r="J275" s="190" t="e">
        <f>'報告書（事業主控）'!#REF!</f>
        <v>#REF!</v>
      </c>
      <c r="K275" s="190" t="e">
        <f>'報告書（事業主控）'!#REF!</f>
        <v>#REF!</v>
      </c>
      <c r="L275" s="190">
        <f t="shared" si="23"/>
        <v>0</v>
      </c>
      <c r="M275" s="190">
        <f t="shared" si="24"/>
        <v>0</v>
      </c>
      <c r="N275" s="190" t="e">
        <f t="shared" si="26"/>
        <v>#REF!</v>
      </c>
      <c r="O275" s="190" t="e">
        <f t="shared" si="25"/>
        <v>#REF!</v>
      </c>
      <c r="R275" s="190" t="e">
        <f>IF(AND(J275=0,C275&gt;=設定シート!E$101,C275&lt;=設定シート!G$101),1,0)</f>
        <v>#REF!</v>
      </c>
    </row>
    <row r="276" spans="1:18" ht="15" customHeight="1">
      <c r="B276" s="190">
        <v>9</v>
      </c>
      <c r="C276" s="190" t="e">
        <f>'報告書（事業主控）'!#REF!</f>
        <v>#REF!</v>
      </c>
      <c r="D276" s="190" t="e">
        <f>IF(E276&lt;&gt;"31 水力発電施設、ずい道等新設事業","",IF('報告書（事業主控）'!#REF!=11,1,IF('報告書（事業主控）'!#REF!=13,2,IF('報告書（事業主控）'!#REF!=15,3,IF('報告書（事業主控）'!#REF!=17,4,"")))))</f>
        <v>#REF!</v>
      </c>
      <c r="E276" s="190" t="e">
        <f>'報告書（事業主控）'!#REF!</f>
        <v>#REF!</v>
      </c>
      <c r="F276" s="190" t="e">
        <f>'報告書（事業主控）'!#REF!</f>
        <v>#REF!</v>
      </c>
      <c r="G276" s="190" t="e">
        <f>IF(OR(LEFT(E276,2)="31",LEFT(E276,2)="34",LEFT(E276,2)="36",LEFT(E276,2)="37"),VLOOKUP(E276,労務比率2,'報告書（事業主控）'!#REF!,FALSE),VLOOKUP(E276,労務比率,'報告書（事業主控）'!#REF!,FALSE))</f>
        <v>#REF!</v>
      </c>
      <c r="H276" s="190" t="e">
        <f>IF(OR(LEFT(E276,2)="31",LEFT(E276,2)="34",LEFT(E276,2)="36",LEFT(E276,2)="37"),VLOOKUP(E276,労務比率2,'報告書（事業主控）'!#REF!+1,FALSE),VLOOKUP(E276,労務比率,'報告書（事業主控）'!#REF!+1,FALSE))</f>
        <v>#REF!</v>
      </c>
      <c r="I276" s="190" t="e">
        <f>'報告書（事業主控）'!#REF!</f>
        <v>#REF!</v>
      </c>
      <c r="J276" s="190" t="e">
        <f>'報告書（事業主控）'!#REF!</f>
        <v>#REF!</v>
      </c>
      <c r="K276" s="190" t="e">
        <f>'報告書（事業主控）'!#REF!</f>
        <v>#REF!</v>
      </c>
      <c r="L276" s="190">
        <f t="shared" si="23"/>
        <v>0</v>
      </c>
      <c r="M276" s="190">
        <f t="shared" si="24"/>
        <v>0</v>
      </c>
      <c r="N276" s="190" t="e">
        <f t="shared" si="26"/>
        <v>#REF!</v>
      </c>
      <c r="O276" s="190" t="e">
        <f t="shared" si="25"/>
        <v>#REF!</v>
      </c>
      <c r="R276" s="190" t="e">
        <f>IF(AND(J276=0,C276&gt;=設定シート!E$101,C276&lt;=設定シート!G$101),1,0)</f>
        <v>#REF!</v>
      </c>
    </row>
    <row r="277" spans="1:18" ht="15" customHeight="1">
      <c r="A277" s="190">
        <v>25</v>
      </c>
      <c r="B277" s="190">
        <v>1</v>
      </c>
      <c r="C277" s="190" t="e">
        <f>'報告書（事業主控）'!#REF!</f>
        <v>#REF!</v>
      </c>
      <c r="D277" s="190" t="e">
        <f>IF(E277&lt;&gt;"31 水力発電施設、ずい道等新設事業","",IF('報告書（事業主控）'!#REF!=11,1,IF('報告書（事業主控）'!#REF!=13,2,IF('報告書（事業主控）'!#REF!=15,3,IF('報告書（事業主控）'!#REF!=17,4,"")))))</f>
        <v>#REF!</v>
      </c>
      <c r="E277" s="190" t="e">
        <f>'報告書（事業主控）'!#REF!</f>
        <v>#REF!</v>
      </c>
      <c r="F277" s="190" t="e">
        <f>'報告書（事業主控）'!#REF!</f>
        <v>#REF!</v>
      </c>
      <c r="G277" s="190" t="e">
        <f>IF(OR(LEFT(E277,2)="31",LEFT(E277,2)="34",LEFT(E277,2)="36",LEFT(E277,2)="37"),VLOOKUP(E277,労務比率2,'報告書（事業主控）'!#REF!,FALSE),VLOOKUP(E277,労務比率,'報告書（事業主控）'!#REF!,FALSE))</f>
        <v>#REF!</v>
      </c>
      <c r="H277" s="190" t="e">
        <f>IF(OR(LEFT(E277,2)="31",LEFT(E277,2)="34",LEFT(E277,2)="36",LEFT(E277,2)="37"),VLOOKUP(E277,労務比率2,'報告書（事業主控）'!#REF!+1,FALSE),VLOOKUP(E277,労務比率,'報告書（事業主控）'!#REF!+1,FALSE))</f>
        <v>#REF!</v>
      </c>
      <c r="I277" s="190" t="e">
        <f>'報告書（事業主控）'!#REF!</f>
        <v>#REF!</v>
      </c>
      <c r="J277" s="190" t="e">
        <f>'報告書（事業主控）'!#REF!</f>
        <v>#REF!</v>
      </c>
      <c r="K277" s="190" t="e">
        <f>'報告書（事業主控）'!#REF!</f>
        <v>#REF!</v>
      </c>
      <c r="L277" s="190">
        <f t="shared" si="23"/>
        <v>0</v>
      </c>
      <c r="M277" s="190">
        <f t="shared" si="24"/>
        <v>0</v>
      </c>
      <c r="N277" s="190" t="e">
        <f t="shared" si="26"/>
        <v>#REF!</v>
      </c>
      <c r="O277" s="190" t="e">
        <f t="shared" si="25"/>
        <v>#REF!</v>
      </c>
      <c r="P277" s="190">
        <f>INT(SUMIF(O277:O285,0,I277:I285)*105/108)</f>
        <v>0</v>
      </c>
      <c r="Q277" s="190">
        <f>INT(P277*IF(COUNTIF(R277:R285,1)=0,0,SUMIF(R277:R285,1,G277:G285)/COUNTIF(R277:R285,1))/100)</f>
        <v>0</v>
      </c>
      <c r="R277" s="190" t="e">
        <f>IF(AND(J277=0,C277&gt;=設定シート!E$101,C277&lt;=設定シート!G$101),1,0)</f>
        <v>#REF!</v>
      </c>
    </row>
    <row r="278" spans="1:18" ht="15" customHeight="1">
      <c r="B278" s="190">
        <v>2</v>
      </c>
      <c r="C278" s="190" t="e">
        <f>'報告書（事業主控）'!#REF!</f>
        <v>#REF!</v>
      </c>
      <c r="D278" s="190" t="e">
        <f>IF(E278&lt;&gt;"31 水力発電施設、ずい道等新設事業","",IF('報告書（事業主控）'!#REF!=11,1,IF('報告書（事業主控）'!#REF!=13,2,IF('報告書（事業主控）'!#REF!=15,3,IF('報告書（事業主控）'!#REF!=17,4,"")))))</f>
        <v>#REF!</v>
      </c>
      <c r="E278" s="190" t="e">
        <f>'報告書（事業主控）'!#REF!</f>
        <v>#REF!</v>
      </c>
      <c r="F278" s="190" t="e">
        <f>'報告書（事業主控）'!#REF!</f>
        <v>#REF!</v>
      </c>
      <c r="G278" s="190" t="e">
        <f>IF(OR(LEFT(E278,2)="31",LEFT(E278,2)="34",LEFT(E278,2)="36",LEFT(E278,2)="37"),VLOOKUP(E278,労務比率2,'報告書（事業主控）'!#REF!,FALSE),VLOOKUP(E278,労務比率,'報告書（事業主控）'!#REF!,FALSE))</f>
        <v>#REF!</v>
      </c>
      <c r="H278" s="190" t="e">
        <f>IF(OR(LEFT(E278,2)="31",LEFT(E278,2)="34",LEFT(E278,2)="36",LEFT(E278,2)="37"),VLOOKUP(E278,労務比率2,'報告書（事業主控）'!#REF!+1,FALSE),VLOOKUP(E278,労務比率,'報告書（事業主控）'!#REF!+1,FALSE))</f>
        <v>#REF!</v>
      </c>
      <c r="I278" s="190" t="e">
        <f>'報告書（事業主控）'!#REF!</f>
        <v>#REF!</v>
      </c>
      <c r="J278" s="190" t="e">
        <f>'報告書（事業主控）'!#REF!</f>
        <v>#REF!</v>
      </c>
      <c r="K278" s="190" t="e">
        <f>'報告書（事業主控）'!#REF!</f>
        <v>#REF!</v>
      </c>
      <c r="L278" s="190">
        <f t="shared" si="23"/>
        <v>0</v>
      </c>
      <c r="M278" s="190">
        <f t="shared" si="24"/>
        <v>0</v>
      </c>
      <c r="N278" s="190" t="e">
        <f t="shared" si="26"/>
        <v>#REF!</v>
      </c>
      <c r="O278" s="190" t="e">
        <f t="shared" si="25"/>
        <v>#REF!</v>
      </c>
      <c r="R278" s="190" t="e">
        <f>IF(AND(J278=0,C278&gt;=設定シート!E$101,C278&lt;=設定シート!G$101),1,0)</f>
        <v>#REF!</v>
      </c>
    </row>
    <row r="279" spans="1:18" ht="15" customHeight="1">
      <c r="B279" s="190">
        <v>3</v>
      </c>
      <c r="C279" s="190" t="e">
        <f>'報告書（事業主控）'!#REF!</f>
        <v>#REF!</v>
      </c>
      <c r="D279" s="190" t="e">
        <f>IF(E279&lt;&gt;"31 水力発電施設、ずい道等新設事業","",IF('報告書（事業主控）'!#REF!=11,1,IF('報告書（事業主控）'!#REF!=13,2,IF('報告書（事業主控）'!#REF!=15,3,IF('報告書（事業主控）'!#REF!=17,4,"")))))</f>
        <v>#REF!</v>
      </c>
      <c r="E279" s="190" t="e">
        <f>'報告書（事業主控）'!#REF!</f>
        <v>#REF!</v>
      </c>
      <c r="F279" s="190" t="e">
        <f>'報告書（事業主控）'!#REF!</f>
        <v>#REF!</v>
      </c>
      <c r="G279" s="190" t="e">
        <f>IF(OR(LEFT(E279,2)="31",LEFT(E279,2)="34",LEFT(E279,2)="36",LEFT(E279,2)="37"),VLOOKUP(E279,労務比率2,'報告書（事業主控）'!#REF!,FALSE),VLOOKUP(E279,労務比率,'報告書（事業主控）'!#REF!,FALSE))</f>
        <v>#REF!</v>
      </c>
      <c r="H279" s="190" t="e">
        <f>IF(OR(LEFT(E279,2)="31",LEFT(E279,2)="34",LEFT(E279,2)="36",LEFT(E279,2)="37"),VLOOKUP(E279,労務比率2,'報告書（事業主控）'!#REF!+1,FALSE),VLOOKUP(E279,労務比率,'報告書（事業主控）'!#REF!+1,FALSE))</f>
        <v>#REF!</v>
      </c>
      <c r="I279" s="190" t="e">
        <f>'報告書（事業主控）'!#REF!</f>
        <v>#REF!</v>
      </c>
      <c r="J279" s="190" t="e">
        <f>'報告書（事業主控）'!#REF!</f>
        <v>#REF!</v>
      </c>
      <c r="K279" s="190" t="e">
        <f>'報告書（事業主控）'!#REF!</f>
        <v>#REF!</v>
      </c>
      <c r="L279" s="190">
        <f t="shared" si="23"/>
        <v>0</v>
      </c>
      <c r="M279" s="190">
        <f t="shared" si="24"/>
        <v>0</v>
      </c>
      <c r="N279" s="190" t="e">
        <f t="shared" si="26"/>
        <v>#REF!</v>
      </c>
      <c r="O279" s="190" t="e">
        <f t="shared" si="25"/>
        <v>#REF!</v>
      </c>
      <c r="R279" s="190" t="e">
        <f>IF(AND(J279=0,C279&gt;=設定シート!E$101,C279&lt;=設定シート!G$101),1,0)</f>
        <v>#REF!</v>
      </c>
    </row>
    <row r="280" spans="1:18" ht="15" customHeight="1">
      <c r="B280" s="190">
        <v>4</v>
      </c>
      <c r="C280" s="190" t="e">
        <f>'報告書（事業主控）'!#REF!</f>
        <v>#REF!</v>
      </c>
      <c r="D280" s="190" t="e">
        <f>IF(E280&lt;&gt;"31 水力発電施設、ずい道等新設事業","",IF('報告書（事業主控）'!#REF!=11,1,IF('報告書（事業主控）'!#REF!=13,2,IF('報告書（事業主控）'!#REF!=15,3,IF('報告書（事業主控）'!#REF!=17,4,"")))))</f>
        <v>#REF!</v>
      </c>
      <c r="E280" s="190" t="e">
        <f>'報告書（事業主控）'!#REF!</f>
        <v>#REF!</v>
      </c>
      <c r="F280" s="190" t="e">
        <f>'報告書（事業主控）'!#REF!</f>
        <v>#REF!</v>
      </c>
      <c r="G280" s="190" t="e">
        <f>IF(OR(LEFT(E280,2)="31",LEFT(E280,2)="34",LEFT(E280,2)="36",LEFT(E280,2)="37"),VLOOKUP(E280,労務比率2,'報告書（事業主控）'!#REF!,FALSE),VLOOKUP(E280,労務比率,'報告書（事業主控）'!#REF!,FALSE))</f>
        <v>#REF!</v>
      </c>
      <c r="H280" s="190" t="e">
        <f>IF(OR(LEFT(E280,2)="31",LEFT(E280,2)="34",LEFT(E280,2)="36",LEFT(E280,2)="37"),VLOOKUP(E280,労務比率2,'報告書（事業主控）'!#REF!+1,FALSE),VLOOKUP(E280,労務比率,'報告書（事業主控）'!#REF!+1,FALSE))</f>
        <v>#REF!</v>
      </c>
      <c r="I280" s="190" t="e">
        <f>'報告書（事業主控）'!#REF!</f>
        <v>#REF!</v>
      </c>
      <c r="J280" s="190" t="e">
        <f>'報告書（事業主控）'!#REF!</f>
        <v>#REF!</v>
      </c>
      <c r="K280" s="190" t="e">
        <f>'報告書（事業主控）'!#REF!</f>
        <v>#REF!</v>
      </c>
      <c r="L280" s="190">
        <f t="shared" si="23"/>
        <v>0</v>
      </c>
      <c r="M280" s="190">
        <f t="shared" si="24"/>
        <v>0</v>
      </c>
      <c r="N280" s="190" t="e">
        <f t="shared" si="26"/>
        <v>#REF!</v>
      </c>
      <c r="O280" s="190" t="e">
        <f t="shared" si="25"/>
        <v>#REF!</v>
      </c>
      <c r="R280" s="190" t="e">
        <f>IF(AND(J280=0,C280&gt;=設定シート!E$101,C280&lt;=設定シート!G$101),1,0)</f>
        <v>#REF!</v>
      </c>
    </row>
    <row r="281" spans="1:18" ht="15" customHeight="1">
      <c r="B281" s="190">
        <v>5</v>
      </c>
      <c r="C281" s="190" t="e">
        <f>'報告書（事業主控）'!#REF!</f>
        <v>#REF!</v>
      </c>
      <c r="D281" s="190" t="e">
        <f>IF(E281&lt;&gt;"31 水力発電施設、ずい道等新設事業","",IF('報告書（事業主控）'!#REF!=11,1,IF('報告書（事業主控）'!#REF!=13,2,IF('報告書（事業主控）'!#REF!=15,3,IF('報告書（事業主控）'!#REF!=17,4,"")))))</f>
        <v>#REF!</v>
      </c>
      <c r="E281" s="190" t="e">
        <f>'報告書（事業主控）'!#REF!</f>
        <v>#REF!</v>
      </c>
      <c r="F281" s="190" t="e">
        <f>'報告書（事業主控）'!#REF!</f>
        <v>#REF!</v>
      </c>
      <c r="G281" s="190" t="e">
        <f>IF(OR(LEFT(E281,2)="31",LEFT(E281,2)="34",LEFT(E281,2)="36",LEFT(E281,2)="37"),VLOOKUP(E281,労務比率2,'報告書（事業主控）'!#REF!,FALSE),VLOOKUP(E281,労務比率,'報告書（事業主控）'!#REF!,FALSE))</f>
        <v>#REF!</v>
      </c>
      <c r="H281" s="190" t="e">
        <f>IF(OR(LEFT(E281,2)="31",LEFT(E281,2)="34",LEFT(E281,2)="36",LEFT(E281,2)="37"),VLOOKUP(E281,労務比率2,'報告書（事業主控）'!#REF!+1,FALSE),VLOOKUP(E281,労務比率,'報告書（事業主控）'!#REF!+1,FALSE))</f>
        <v>#REF!</v>
      </c>
      <c r="I281" s="190" t="e">
        <f>'報告書（事業主控）'!#REF!</f>
        <v>#REF!</v>
      </c>
      <c r="J281" s="190" t="e">
        <f>'報告書（事業主控）'!#REF!</f>
        <v>#REF!</v>
      </c>
      <c r="K281" s="190" t="e">
        <f>'報告書（事業主控）'!#REF!</f>
        <v>#REF!</v>
      </c>
      <c r="L281" s="190">
        <f t="shared" si="23"/>
        <v>0</v>
      </c>
      <c r="M281" s="190">
        <f t="shared" si="24"/>
        <v>0</v>
      </c>
      <c r="N281" s="190" t="e">
        <f t="shared" si="26"/>
        <v>#REF!</v>
      </c>
      <c r="O281" s="190" t="e">
        <f t="shared" si="25"/>
        <v>#REF!</v>
      </c>
      <c r="R281" s="190" t="e">
        <f>IF(AND(J281=0,C281&gt;=設定シート!E$101,C281&lt;=設定シート!G$101),1,0)</f>
        <v>#REF!</v>
      </c>
    </row>
    <row r="282" spans="1:18" ht="15" customHeight="1">
      <c r="B282" s="190">
        <v>6</v>
      </c>
      <c r="C282" s="190" t="e">
        <f>'報告書（事業主控）'!#REF!</f>
        <v>#REF!</v>
      </c>
      <c r="D282" s="190" t="e">
        <f>IF(E282&lt;&gt;"31 水力発電施設、ずい道等新設事業","",IF('報告書（事業主控）'!#REF!=11,1,IF('報告書（事業主控）'!#REF!=13,2,IF('報告書（事業主控）'!#REF!=15,3,IF('報告書（事業主控）'!#REF!=17,4,"")))))</f>
        <v>#REF!</v>
      </c>
      <c r="E282" s="190" t="e">
        <f>'報告書（事業主控）'!#REF!</f>
        <v>#REF!</v>
      </c>
      <c r="F282" s="190" t="e">
        <f>'報告書（事業主控）'!#REF!</f>
        <v>#REF!</v>
      </c>
      <c r="G282" s="190" t="e">
        <f>IF(OR(LEFT(E282,2)="31",LEFT(E282,2)="34",LEFT(E282,2)="36",LEFT(E282,2)="37"),VLOOKUP(E282,労務比率2,'報告書（事業主控）'!#REF!,FALSE),VLOOKUP(E282,労務比率,'報告書（事業主控）'!#REF!,FALSE))</f>
        <v>#REF!</v>
      </c>
      <c r="H282" s="190" t="e">
        <f>IF(OR(LEFT(E282,2)="31",LEFT(E282,2)="34",LEFT(E282,2)="36",LEFT(E282,2)="37"),VLOOKUP(E282,労務比率2,'報告書（事業主控）'!#REF!+1,FALSE),VLOOKUP(E282,労務比率,'報告書（事業主控）'!#REF!+1,FALSE))</f>
        <v>#REF!</v>
      </c>
      <c r="I282" s="190" t="e">
        <f>'報告書（事業主控）'!#REF!</f>
        <v>#REF!</v>
      </c>
      <c r="J282" s="190" t="e">
        <f>'報告書（事業主控）'!#REF!</f>
        <v>#REF!</v>
      </c>
      <c r="K282" s="190" t="e">
        <f>'報告書（事業主控）'!#REF!</f>
        <v>#REF!</v>
      </c>
      <c r="L282" s="190">
        <f t="shared" si="23"/>
        <v>0</v>
      </c>
      <c r="M282" s="190">
        <f t="shared" si="24"/>
        <v>0</v>
      </c>
      <c r="N282" s="190" t="e">
        <f t="shared" si="26"/>
        <v>#REF!</v>
      </c>
      <c r="O282" s="190" t="e">
        <f t="shared" si="25"/>
        <v>#REF!</v>
      </c>
      <c r="R282" s="190" t="e">
        <f>IF(AND(J282=0,C282&gt;=設定シート!E$101,C282&lt;=設定シート!G$101),1,0)</f>
        <v>#REF!</v>
      </c>
    </row>
    <row r="283" spans="1:18" ht="15" customHeight="1">
      <c r="B283" s="190">
        <v>7</v>
      </c>
      <c r="C283" s="190" t="e">
        <f>'報告書（事業主控）'!#REF!</f>
        <v>#REF!</v>
      </c>
      <c r="D283" s="190" t="e">
        <f>IF(E283&lt;&gt;"31 水力発電施設、ずい道等新設事業","",IF('報告書（事業主控）'!#REF!=11,1,IF('報告書（事業主控）'!#REF!=13,2,IF('報告書（事業主控）'!#REF!=15,3,IF('報告書（事業主控）'!#REF!=17,4,"")))))</f>
        <v>#REF!</v>
      </c>
      <c r="E283" s="190" t="e">
        <f>'報告書（事業主控）'!#REF!</f>
        <v>#REF!</v>
      </c>
      <c r="F283" s="190" t="e">
        <f>'報告書（事業主控）'!#REF!</f>
        <v>#REF!</v>
      </c>
      <c r="G283" s="190" t="e">
        <f>IF(OR(LEFT(E283,2)="31",LEFT(E283,2)="34",LEFT(E283,2)="36",LEFT(E283,2)="37"),VLOOKUP(E283,労務比率2,'報告書（事業主控）'!#REF!,FALSE),VLOOKUP(E283,労務比率,'報告書（事業主控）'!#REF!,FALSE))</f>
        <v>#REF!</v>
      </c>
      <c r="H283" s="190" t="e">
        <f>IF(OR(LEFT(E283,2)="31",LEFT(E283,2)="34",LEFT(E283,2)="36",LEFT(E283,2)="37"),VLOOKUP(E283,労務比率2,'報告書（事業主控）'!#REF!+1,FALSE),VLOOKUP(E283,労務比率,'報告書（事業主控）'!#REF!+1,FALSE))</f>
        <v>#REF!</v>
      </c>
      <c r="I283" s="190" t="e">
        <f>'報告書（事業主控）'!#REF!</f>
        <v>#REF!</v>
      </c>
      <c r="J283" s="190" t="e">
        <f>'報告書（事業主控）'!#REF!</f>
        <v>#REF!</v>
      </c>
      <c r="K283" s="190" t="e">
        <f>'報告書（事業主控）'!#REF!</f>
        <v>#REF!</v>
      </c>
      <c r="L283" s="190">
        <f t="shared" si="23"/>
        <v>0</v>
      </c>
      <c r="M283" s="190">
        <f t="shared" si="24"/>
        <v>0</v>
      </c>
      <c r="N283" s="190" t="e">
        <f t="shared" si="26"/>
        <v>#REF!</v>
      </c>
      <c r="O283" s="190" t="e">
        <f t="shared" si="25"/>
        <v>#REF!</v>
      </c>
      <c r="R283" s="190" t="e">
        <f>IF(AND(J283=0,C283&gt;=設定シート!E$101,C283&lt;=設定シート!G$101),1,0)</f>
        <v>#REF!</v>
      </c>
    </row>
    <row r="284" spans="1:18" ht="15" customHeight="1">
      <c r="B284" s="190">
        <v>8</v>
      </c>
      <c r="C284" s="190" t="e">
        <f>'報告書（事業主控）'!#REF!</f>
        <v>#REF!</v>
      </c>
      <c r="D284" s="190" t="e">
        <f>IF(E284&lt;&gt;"31 水力発電施設、ずい道等新設事業","",IF('報告書（事業主控）'!#REF!=11,1,IF('報告書（事業主控）'!#REF!=13,2,IF('報告書（事業主控）'!#REF!=15,3,IF('報告書（事業主控）'!#REF!=17,4,"")))))</f>
        <v>#REF!</v>
      </c>
      <c r="E284" s="190" t="e">
        <f>'報告書（事業主控）'!#REF!</f>
        <v>#REF!</v>
      </c>
      <c r="F284" s="190" t="e">
        <f>'報告書（事業主控）'!#REF!</f>
        <v>#REF!</v>
      </c>
      <c r="G284" s="190" t="e">
        <f>IF(OR(LEFT(E284,2)="31",LEFT(E284,2)="34",LEFT(E284,2)="36",LEFT(E284,2)="37"),VLOOKUP(E284,労務比率2,'報告書（事業主控）'!#REF!,FALSE),VLOOKUP(E284,労務比率,'報告書（事業主控）'!#REF!,FALSE))</f>
        <v>#REF!</v>
      </c>
      <c r="H284" s="190" t="e">
        <f>IF(OR(LEFT(E284,2)="31",LEFT(E284,2)="34",LEFT(E284,2)="36",LEFT(E284,2)="37"),VLOOKUP(E284,労務比率2,'報告書（事業主控）'!#REF!+1,FALSE),VLOOKUP(E284,労務比率,'報告書（事業主控）'!#REF!+1,FALSE))</f>
        <v>#REF!</v>
      </c>
      <c r="I284" s="190" t="e">
        <f>'報告書（事業主控）'!#REF!</f>
        <v>#REF!</v>
      </c>
      <c r="J284" s="190" t="e">
        <f>'報告書（事業主控）'!#REF!</f>
        <v>#REF!</v>
      </c>
      <c r="K284" s="190" t="e">
        <f>'報告書（事業主控）'!#REF!</f>
        <v>#REF!</v>
      </c>
      <c r="L284" s="190">
        <f t="shared" si="23"/>
        <v>0</v>
      </c>
      <c r="M284" s="190">
        <f t="shared" si="24"/>
        <v>0</v>
      </c>
      <c r="N284" s="190" t="e">
        <f t="shared" si="26"/>
        <v>#REF!</v>
      </c>
      <c r="O284" s="190" t="e">
        <f t="shared" si="25"/>
        <v>#REF!</v>
      </c>
      <c r="R284" s="190" t="e">
        <f>IF(AND(J284=0,C284&gt;=設定シート!E$101,C284&lt;=設定シート!G$101),1,0)</f>
        <v>#REF!</v>
      </c>
    </row>
    <row r="285" spans="1:18" ht="15" customHeight="1">
      <c r="B285" s="190">
        <v>9</v>
      </c>
      <c r="C285" s="190" t="e">
        <f>'報告書（事業主控）'!#REF!</f>
        <v>#REF!</v>
      </c>
      <c r="D285" s="190" t="e">
        <f>IF(E285&lt;&gt;"31 水力発電施設、ずい道等新設事業","",IF('報告書（事業主控）'!#REF!=11,1,IF('報告書（事業主控）'!#REF!=13,2,IF('報告書（事業主控）'!#REF!=15,3,IF('報告書（事業主控）'!#REF!=17,4,"")))))</f>
        <v>#REF!</v>
      </c>
      <c r="E285" s="190" t="e">
        <f>'報告書（事業主控）'!#REF!</f>
        <v>#REF!</v>
      </c>
      <c r="F285" s="190" t="e">
        <f>'報告書（事業主控）'!#REF!</f>
        <v>#REF!</v>
      </c>
      <c r="G285" s="190" t="e">
        <f>IF(OR(LEFT(E285,2)="31",LEFT(E285,2)="34",LEFT(E285,2)="36",LEFT(E285,2)="37"),VLOOKUP(E285,労務比率2,'報告書（事業主控）'!#REF!,FALSE),VLOOKUP(E285,労務比率,'報告書（事業主控）'!#REF!,FALSE))</f>
        <v>#REF!</v>
      </c>
      <c r="H285" s="190" t="e">
        <f>IF(OR(LEFT(E285,2)="31",LEFT(E285,2)="34",LEFT(E285,2)="36",LEFT(E285,2)="37"),VLOOKUP(E285,労務比率2,'報告書（事業主控）'!#REF!+1,FALSE),VLOOKUP(E285,労務比率,'報告書（事業主控）'!#REF!+1,FALSE))</f>
        <v>#REF!</v>
      </c>
      <c r="I285" s="190" t="e">
        <f>'報告書（事業主控）'!#REF!</f>
        <v>#REF!</v>
      </c>
      <c r="J285" s="190" t="e">
        <f>'報告書（事業主控）'!#REF!</f>
        <v>#REF!</v>
      </c>
      <c r="K285" s="190" t="e">
        <f>'報告書（事業主控）'!#REF!</f>
        <v>#REF!</v>
      </c>
      <c r="L285" s="190">
        <f t="shared" si="23"/>
        <v>0</v>
      </c>
      <c r="M285" s="190">
        <f t="shared" si="24"/>
        <v>0</v>
      </c>
      <c r="N285" s="190" t="e">
        <f t="shared" si="26"/>
        <v>#REF!</v>
      </c>
      <c r="O285" s="190" t="e">
        <f t="shared" si="25"/>
        <v>#REF!</v>
      </c>
      <c r="R285" s="190" t="e">
        <f>IF(AND(J285=0,C285&gt;=設定シート!E$101,C285&lt;=設定シート!G$101),1,0)</f>
        <v>#REF!</v>
      </c>
    </row>
    <row r="286" spans="1:18" ht="15" customHeight="1">
      <c r="A286" s="190">
        <v>26</v>
      </c>
      <c r="B286" s="190">
        <v>1</v>
      </c>
      <c r="C286" s="190" t="e">
        <f>'報告書（事業主控）'!#REF!</f>
        <v>#REF!</v>
      </c>
      <c r="D286" s="190" t="e">
        <f>IF(E286&lt;&gt;"31 水力発電施設、ずい道等新設事業","",IF('報告書（事業主控）'!#REF!=11,1,IF('報告書（事業主控）'!#REF!=13,2,IF('報告書（事業主控）'!#REF!=15,3,IF('報告書（事業主控）'!#REF!=17,4,"")))))</f>
        <v>#REF!</v>
      </c>
      <c r="E286" s="190" t="e">
        <f>'報告書（事業主控）'!#REF!</f>
        <v>#REF!</v>
      </c>
      <c r="F286" s="190" t="e">
        <f>'報告書（事業主控）'!#REF!</f>
        <v>#REF!</v>
      </c>
      <c r="G286" s="190" t="e">
        <f>IF(OR(LEFT(E286,2)="31",LEFT(E286,2)="34",LEFT(E286,2)="36",LEFT(E286,2)="37"),VLOOKUP(E286,労務比率2,'報告書（事業主控）'!#REF!,FALSE),VLOOKUP(E286,労務比率,'報告書（事業主控）'!#REF!,FALSE))</f>
        <v>#REF!</v>
      </c>
      <c r="H286" s="190" t="e">
        <f>IF(OR(LEFT(E286,2)="31",LEFT(E286,2)="34",LEFT(E286,2)="36",LEFT(E286,2)="37"),VLOOKUP(E286,労務比率2,'報告書（事業主控）'!#REF!+1,FALSE),VLOOKUP(E286,労務比率,'報告書（事業主控）'!#REF!+1,FALSE))</f>
        <v>#REF!</v>
      </c>
      <c r="I286" s="190" t="e">
        <f>'報告書（事業主控）'!#REF!</f>
        <v>#REF!</v>
      </c>
      <c r="J286" s="190" t="e">
        <f>'報告書（事業主控）'!#REF!</f>
        <v>#REF!</v>
      </c>
      <c r="K286" s="190" t="e">
        <f>'報告書（事業主控）'!#REF!</f>
        <v>#REF!</v>
      </c>
      <c r="L286" s="190">
        <f t="shared" si="23"/>
        <v>0</v>
      </c>
      <c r="M286" s="190">
        <f t="shared" si="24"/>
        <v>0</v>
      </c>
      <c r="N286" s="190" t="e">
        <f t="shared" si="26"/>
        <v>#REF!</v>
      </c>
      <c r="O286" s="190" t="e">
        <f t="shared" si="25"/>
        <v>#REF!</v>
      </c>
      <c r="P286" s="190">
        <f>INT(SUMIF(O286:O294,0,I286:I294)*105/108)</f>
        <v>0</v>
      </c>
      <c r="Q286" s="190">
        <f>INT(P286*IF(COUNTIF(R286:R294,1)=0,0,SUMIF(R286:R294,1,G286:G294)/COUNTIF(R286:R294,1))/100)</f>
        <v>0</v>
      </c>
      <c r="R286" s="190" t="e">
        <f>IF(AND(J286=0,C286&gt;=設定シート!E$101,C286&lt;=設定シート!G$101),1,0)</f>
        <v>#REF!</v>
      </c>
    </row>
    <row r="287" spans="1:18" ht="15" customHeight="1">
      <c r="B287" s="190">
        <v>2</v>
      </c>
      <c r="C287" s="190" t="e">
        <f>'報告書（事業主控）'!#REF!</f>
        <v>#REF!</v>
      </c>
      <c r="D287" s="190" t="e">
        <f>IF(E287&lt;&gt;"31 水力発電施設、ずい道等新設事業","",IF('報告書（事業主控）'!#REF!=11,1,IF('報告書（事業主控）'!#REF!=13,2,IF('報告書（事業主控）'!#REF!=15,3,IF('報告書（事業主控）'!#REF!=17,4,"")))))</f>
        <v>#REF!</v>
      </c>
      <c r="E287" s="190" t="e">
        <f>'報告書（事業主控）'!#REF!</f>
        <v>#REF!</v>
      </c>
      <c r="F287" s="190" t="e">
        <f>'報告書（事業主控）'!#REF!</f>
        <v>#REF!</v>
      </c>
      <c r="G287" s="190" t="e">
        <f>IF(OR(LEFT(E287,2)="31",LEFT(E287,2)="34",LEFT(E287,2)="36",LEFT(E287,2)="37"),VLOOKUP(E287,労務比率2,'報告書（事業主控）'!#REF!,FALSE),VLOOKUP(E287,労務比率,'報告書（事業主控）'!#REF!,FALSE))</f>
        <v>#REF!</v>
      </c>
      <c r="H287" s="190" t="e">
        <f>IF(OR(LEFT(E287,2)="31",LEFT(E287,2)="34",LEFT(E287,2)="36",LEFT(E287,2)="37"),VLOOKUP(E287,労務比率2,'報告書（事業主控）'!#REF!+1,FALSE),VLOOKUP(E287,労務比率,'報告書（事業主控）'!#REF!+1,FALSE))</f>
        <v>#REF!</v>
      </c>
      <c r="I287" s="190" t="e">
        <f>'報告書（事業主控）'!#REF!</f>
        <v>#REF!</v>
      </c>
      <c r="J287" s="190" t="e">
        <f>'報告書（事業主控）'!#REF!</f>
        <v>#REF!</v>
      </c>
      <c r="K287" s="190" t="e">
        <f>'報告書（事業主控）'!#REF!</f>
        <v>#REF!</v>
      </c>
      <c r="L287" s="190">
        <f t="shared" si="23"/>
        <v>0</v>
      </c>
      <c r="M287" s="190">
        <f t="shared" si="24"/>
        <v>0</v>
      </c>
      <c r="N287" s="190" t="e">
        <f t="shared" si="26"/>
        <v>#REF!</v>
      </c>
      <c r="O287" s="190" t="e">
        <f t="shared" si="25"/>
        <v>#REF!</v>
      </c>
      <c r="R287" s="190" t="e">
        <f>IF(AND(J287=0,C287&gt;=設定シート!E$101,C287&lt;=設定シート!G$101),1,0)</f>
        <v>#REF!</v>
      </c>
    </row>
    <row r="288" spans="1:18" ht="15" customHeight="1">
      <c r="B288" s="190">
        <v>3</v>
      </c>
      <c r="C288" s="190" t="e">
        <f>'報告書（事業主控）'!#REF!</f>
        <v>#REF!</v>
      </c>
      <c r="D288" s="190" t="e">
        <f>IF(E288&lt;&gt;"31 水力発電施設、ずい道等新設事業","",IF('報告書（事業主控）'!#REF!=11,1,IF('報告書（事業主控）'!#REF!=13,2,IF('報告書（事業主控）'!#REF!=15,3,IF('報告書（事業主控）'!#REF!=17,4,"")))))</f>
        <v>#REF!</v>
      </c>
      <c r="E288" s="190" t="e">
        <f>'報告書（事業主控）'!#REF!</f>
        <v>#REF!</v>
      </c>
      <c r="F288" s="190" t="e">
        <f>'報告書（事業主控）'!#REF!</f>
        <v>#REF!</v>
      </c>
      <c r="G288" s="190" t="e">
        <f>IF(OR(LEFT(E288,2)="31",LEFT(E288,2)="34",LEFT(E288,2)="36",LEFT(E288,2)="37"),VLOOKUP(E288,労務比率2,'報告書（事業主控）'!#REF!,FALSE),VLOOKUP(E288,労務比率,'報告書（事業主控）'!#REF!,FALSE))</f>
        <v>#REF!</v>
      </c>
      <c r="H288" s="190" t="e">
        <f>IF(OR(LEFT(E288,2)="31",LEFT(E288,2)="34",LEFT(E288,2)="36",LEFT(E288,2)="37"),VLOOKUP(E288,労務比率2,'報告書（事業主控）'!#REF!+1,FALSE),VLOOKUP(E288,労務比率,'報告書（事業主控）'!#REF!+1,FALSE))</f>
        <v>#REF!</v>
      </c>
      <c r="I288" s="190" t="e">
        <f>'報告書（事業主控）'!#REF!</f>
        <v>#REF!</v>
      </c>
      <c r="J288" s="190" t="e">
        <f>'報告書（事業主控）'!#REF!</f>
        <v>#REF!</v>
      </c>
      <c r="K288" s="190" t="e">
        <f>'報告書（事業主控）'!#REF!</f>
        <v>#REF!</v>
      </c>
      <c r="L288" s="190">
        <f t="shared" si="23"/>
        <v>0</v>
      </c>
      <c r="M288" s="190">
        <f t="shared" si="24"/>
        <v>0</v>
      </c>
      <c r="N288" s="190" t="e">
        <f t="shared" si="26"/>
        <v>#REF!</v>
      </c>
      <c r="O288" s="190" t="e">
        <f t="shared" si="25"/>
        <v>#REF!</v>
      </c>
      <c r="R288" s="190" t="e">
        <f>IF(AND(J288=0,C288&gt;=設定シート!E$101,C288&lt;=設定シート!G$101),1,0)</f>
        <v>#REF!</v>
      </c>
    </row>
    <row r="289" spans="1:18" ht="15" customHeight="1">
      <c r="B289" s="190">
        <v>4</v>
      </c>
      <c r="C289" s="190" t="e">
        <f>'報告書（事業主控）'!#REF!</f>
        <v>#REF!</v>
      </c>
      <c r="D289" s="190" t="e">
        <f>IF(E289&lt;&gt;"31 水力発電施設、ずい道等新設事業","",IF('報告書（事業主控）'!#REF!=11,1,IF('報告書（事業主控）'!#REF!=13,2,IF('報告書（事業主控）'!#REF!=15,3,IF('報告書（事業主控）'!#REF!=17,4,"")))))</f>
        <v>#REF!</v>
      </c>
      <c r="E289" s="190" t="e">
        <f>'報告書（事業主控）'!#REF!</f>
        <v>#REF!</v>
      </c>
      <c r="F289" s="190" t="e">
        <f>'報告書（事業主控）'!#REF!</f>
        <v>#REF!</v>
      </c>
      <c r="G289" s="190" t="e">
        <f>IF(OR(LEFT(E289,2)="31",LEFT(E289,2)="34",LEFT(E289,2)="36",LEFT(E289,2)="37"),VLOOKUP(E289,労務比率2,'報告書（事業主控）'!#REF!,FALSE),VLOOKUP(E289,労務比率,'報告書（事業主控）'!#REF!,FALSE))</f>
        <v>#REF!</v>
      </c>
      <c r="H289" s="190" t="e">
        <f>IF(OR(LEFT(E289,2)="31",LEFT(E289,2)="34",LEFT(E289,2)="36",LEFT(E289,2)="37"),VLOOKUP(E289,労務比率2,'報告書（事業主控）'!#REF!+1,FALSE),VLOOKUP(E289,労務比率,'報告書（事業主控）'!#REF!+1,FALSE))</f>
        <v>#REF!</v>
      </c>
      <c r="I289" s="190" t="e">
        <f>'報告書（事業主控）'!#REF!</f>
        <v>#REF!</v>
      </c>
      <c r="J289" s="190" t="e">
        <f>'報告書（事業主控）'!#REF!</f>
        <v>#REF!</v>
      </c>
      <c r="K289" s="190" t="e">
        <f>'報告書（事業主控）'!#REF!</f>
        <v>#REF!</v>
      </c>
      <c r="L289" s="190">
        <f t="shared" si="23"/>
        <v>0</v>
      </c>
      <c r="M289" s="190">
        <f t="shared" si="24"/>
        <v>0</v>
      </c>
      <c r="N289" s="190" t="e">
        <f t="shared" si="26"/>
        <v>#REF!</v>
      </c>
      <c r="O289" s="190" t="e">
        <f t="shared" si="25"/>
        <v>#REF!</v>
      </c>
      <c r="R289" s="190" t="e">
        <f>IF(AND(J289=0,C289&gt;=設定シート!E$101,C289&lt;=設定シート!G$101),1,0)</f>
        <v>#REF!</v>
      </c>
    </row>
    <row r="290" spans="1:18" ht="15" customHeight="1">
      <c r="B290" s="190">
        <v>5</v>
      </c>
      <c r="C290" s="190" t="e">
        <f>'報告書（事業主控）'!#REF!</f>
        <v>#REF!</v>
      </c>
      <c r="D290" s="190" t="e">
        <f>IF(E290&lt;&gt;"31 水力発電施設、ずい道等新設事業","",IF('報告書（事業主控）'!#REF!=11,1,IF('報告書（事業主控）'!#REF!=13,2,IF('報告書（事業主控）'!#REF!=15,3,IF('報告書（事業主控）'!#REF!=17,4,"")))))</f>
        <v>#REF!</v>
      </c>
      <c r="E290" s="190" t="e">
        <f>'報告書（事業主控）'!#REF!</f>
        <v>#REF!</v>
      </c>
      <c r="F290" s="190" t="e">
        <f>'報告書（事業主控）'!#REF!</f>
        <v>#REF!</v>
      </c>
      <c r="G290" s="190" t="e">
        <f>IF(OR(LEFT(E290,2)="31",LEFT(E290,2)="34",LEFT(E290,2)="36",LEFT(E290,2)="37"),VLOOKUP(E290,労務比率2,'報告書（事業主控）'!#REF!,FALSE),VLOOKUP(E290,労務比率,'報告書（事業主控）'!#REF!,FALSE))</f>
        <v>#REF!</v>
      </c>
      <c r="H290" s="190" t="e">
        <f>IF(OR(LEFT(E290,2)="31",LEFT(E290,2)="34",LEFT(E290,2)="36",LEFT(E290,2)="37"),VLOOKUP(E290,労務比率2,'報告書（事業主控）'!#REF!+1,FALSE),VLOOKUP(E290,労務比率,'報告書（事業主控）'!#REF!+1,FALSE))</f>
        <v>#REF!</v>
      </c>
      <c r="I290" s="190" t="e">
        <f>'報告書（事業主控）'!#REF!</f>
        <v>#REF!</v>
      </c>
      <c r="J290" s="190" t="e">
        <f>'報告書（事業主控）'!#REF!</f>
        <v>#REF!</v>
      </c>
      <c r="K290" s="190" t="e">
        <f>'報告書（事業主控）'!#REF!</f>
        <v>#REF!</v>
      </c>
      <c r="L290" s="190">
        <f t="shared" si="23"/>
        <v>0</v>
      </c>
      <c r="M290" s="190">
        <f t="shared" si="24"/>
        <v>0</v>
      </c>
      <c r="N290" s="190" t="e">
        <f t="shared" si="26"/>
        <v>#REF!</v>
      </c>
      <c r="O290" s="190" t="e">
        <f t="shared" si="25"/>
        <v>#REF!</v>
      </c>
      <c r="R290" s="190" t="e">
        <f>IF(AND(J290=0,C290&gt;=設定シート!E$101,C290&lt;=設定シート!G$101),1,0)</f>
        <v>#REF!</v>
      </c>
    </row>
    <row r="291" spans="1:18" ht="15" customHeight="1">
      <c r="B291" s="190">
        <v>6</v>
      </c>
      <c r="C291" s="190" t="e">
        <f>'報告書（事業主控）'!#REF!</f>
        <v>#REF!</v>
      </c>
      <c r="D291" s="190" t="e">
        <f>IF(E291&lt;&gt;"31 水力発電施設、ずい道等新設事業","",IF('報告書（事業主控）'!#REF!=11,1,IF('報告書（事業主控）'!#REF!=13,2,IF('報告書（事業主控）'!#REF!=15,3,IF('報告書（事業主控）'!#REF!=17,4,"")))))</f>
        <v>#REF!</v>
      </c>
      <c r="E291" s="190" t="e">
        <f>'報告書（事業主控）'!#REF!</f>
        <v>#REF!</v>
      </c>
      <c r="F291" s="190" t="e">
        <f>'報告書（事業主控）'!#REF!</f>
        <v>#REF!</v>
      </c>
      <c r="G291" s="190" t="e">
        <f>IF(OR(LEFT(E291,2)="31",LEFT(E291,2)="34",LEFT(E291,2)="36",LEFT(E291,2)="37"),VLOOKUP(E291,労務比率2,'報告書（事業主控）'!#REF!,FALSE),VLOOKUP(E291,労務比率,'報告書（事業主控）'!#REF!,FALSE))</f>
        <v>#REF!</v>
      </c>
      <c r="H291" s="190" t="e">
        <f>IF(OR(LEFT(E291,2)="31",LEFT(E291,2)="34",LEFT(E291,2)="36",LEFT(E291,2)="37"),VLOOKUP(E291,労務比率2,'報告書（事業主控）'!#REF!+1,FALSE),VLOOKUP(E291,労務比率,'報告書（事業主控）'!#REF!+1,FALSE))</f>
        <v>#REF!</v>
      </c>
      <c r="I291" s="190" t="e">
        <f>'報告書（事業主控）'!#REF!</f>
        <v>#REF!</v>
      </c>
      <c r="J291" s="190" t="e">
        <f>'報告書（事業主控）'!#REF!</f>
        <v>#REF!</v>
      </c>
      <c r="K291" s="190" t="e">
        <f>'報告書（事業主控）'!#REF!</f>
        <v>#REF!</v>
      </c>
      <c r="L291" s="190">
        <f t="shared" si="23"/>
        <v>0</v>
      </c>
      <c r="M291" s="190">
        <f t="shared" si="24"/>
        <v>0</v>
      </c>
      <c r="N291" s="190" t="e">
        <f t="shared" si="26"/>
        <v>#REF!</v>
      </c>
      <c r="O291" s="190" t="e">
        <f t="shared" si="25"/>
        <v>#REF!</v>
      </c>
      <c r="R291" s="190" t="e">
        <f>IF(AND(J291=0,C291&gt;=設定シート!E$101,C291&lt;=設定シート!G$101),1,0)</f>
        <v>#REF!</v>
      </c>
    </row>
    <row r="292" spans="1:18" ht="15" customHeight="1">
      <c r="B292" s="190">
        <v>7</v>
      </c>
      <c r="C292" s="190" t="e">
        <f>'報告書（事業主控）'!#REF!</f>
        <v>#REF!</v>
      </c>
      <c r="D292" s="190" t="e">
        <f>IF(E292&lt;&gt;"31 水力発電施設、ずい道等新設事業","",IF('報告書（事業主控）'!#REF!=11,1,IF('報告書（事業主控）'!#REF!=13,2,IF('報告書（事業主控）'!#REF!=15,3,IF('報告書（事業主控）'!#REF!=17,4,"")))))</f>
        <v>#REF!</v>
      </c>
      <c r="E292" s="190" t="e">
        <f>'報告書（事業主控）'!#REF!</f>
        <v>#REF!</v>
      </c>
      <c r="F292" s="190" t="e">
        <f>'報告書（事業主控）'!#REF!</f>
        <v>#REF!</v>
      </c>
      <c r="G292" s="190" t="e">
        <f>IF(OR(LEFT(E292,2)="31",LEFT(E292,2)="34",LEFT(E292,2)="36",LEFT(E292,2)="37"),VLOOKUP(E292,労務比率2,'報告書（事業主控）'!#REF!,FALSE),VLOOKUP(E292,労務比率,'報告書（事業主控）'!#REF!,FALSE))</f>
        <v>#REF!</v>
      </c>
      <c r="H292" s="190" t="e">
        <f>IF(OR(LEFT(E292,2)="31",LEFT(E292,2)="34",LEFT(E292,2)="36",LEFT(E292,2)="37"),VLOOKUP(E292,労務比率2,'報告書（事業主控）'!#REF!+1,FALSE),VLOOKUP(E292,労務比率,'報告書（事業主控）'!#REF!+1,FALSE))</f>
        <v>#REF!</v>
      </c>
      <c r="I292" s="190" t="e">
        <f>'報告書（事業主控）'!#REF!</f>
        <v>#REF!</v>
      </c>
      <c r="J292" s="190" t="e">
        <f>'報告書（事業主控）'!#REF!</f>
        <v>#REF!</v>
      </c>
      <c r="K292" s="190" t="e">
        <f>'報告書（事業主控）'!#REF!</f>
        <v>#REF!</v>
      </c>
      <c r="L292" s="190">
        <f t="shared" si="23"/>
        <v>0</v>
      </c>
      <c r="M292" s="190">
        <f t="shared" si="24"/>
        <v>0</v>
      </c>
      <c r="N292" s="190" t="e">
        <f t="shared" si="26"/>
        <v>#REF!</v>
      </c>
      <c r="O292" s="190" t="e">
        <f t="shared" si="25"/>
        <v>#REF!</v>
      </c>
      <c r="R292" s="190" t="e">
        <f>IF(AND(J292=0,C292&gt;=設定シート!E$101,C292&lt;=設定シート!G$101),1,0)</f>
        <v>#REF!</v>
      </c>
    </row>
    <row r="293" spans="1:18" ht="15" customHeight="1">
      <c r="B293" s="190">
        <v>8</v>
      </c>
      <c r="C293" s="190" t="e">
        <f>'報告書（事業主控）'!#REF!</f>
        <v>#REF!</v>
      </c>
      <c r="D293" s="190" t="e">
        <f>IF(E293&lt;&gt;"31 水力発電施設、ずい道等新設事業","",IF('報告書（事業主控）'!#REF!=11,1,IF('報告書（事業主控）'!#REF!=13,2,IF('報告書（事業主控）'!#REF!=15,3,IF('報告書（事業主控）'!#REF!=17,4,"")))))</f>
        <v>#REF!</v>
      </c>
      <c r="E293" s="190" t="e">
        <f>'報告書（事業主控）'!#REF!</f>
        <v>#REF!</v>
      </c>
      <c r="F293" s="190" t="e">
        <f>'報告書（事業主控）'!#REF!</f>
        <v>#REF!</v>
      </c>
      <c r="G293" s="190" t="e">
        <f>IF(OR(LEFT(E293,2)="31",LEFT(E293,2)="34",LEFT(E293,2)="36",LEFT(E293,2)="37"),VLOOKUP(E293,労務比率2,'報告書（事業主控）'!#REF!,FALSE),VLOOKUP(E293,労務比率,'報告書（事業主控）'!#REF!,FALSE))</f>
        <v>#REF!</v>
      </c>
      <c r="H293" s="190" t="e">
        <f>IF(OR(LEFT(E293,2)="31",LEFT(E293,2)="34",LEFT(E293,2)="36",LEFT(E293,2)="37"),VLOOKUP(E293,労務比率2,'報告書（事業主控）'!#REF!+1,FALSE),VLOOKUP(E293,労務比率,'報告書（事業主控）'!#REF!+1,FALSE))</f>
        <v>#REF!</v>
      </c>
      <c r="I293" s="190" t="e">
        <f>'報告書（事業主控）'!#REF!</f>
        <v>#REF!</v>
      </c>
      <c r="J293" s="190" t="e">
        <f>'報告書（事業主控）'!#REF!</f>
        <v>#REF!</v>
      </c>
      <c r="K293" s="190" t="e">
        <f>'報告書（事業主控）'!#REF!</f>
        <v>#REF!</v>
      </c>
      <c r="L293" s="190">
        <f t="shared" si="23"/>
        <v>0</v>
      </c>
      <c r="M293" s="190">
        <f t="shared" si="24"/>
        <v>0</v>
      </c>
      <c r="N293" s="190" t="e">
        <f t="shared" si="26"/>
        <v>#REF!</v>
      </c>
      <c r="O293" s="190" t="e">
        <f t="shared" si="25"/>
        <v>#REF!</v>
      </c>
      <c r="R293" s="190" t="e">
        <f>IF(AND(J293=0,C293&gt;=設定シート!E$101,C293&lt;=設定シート!G$101),1,0)</f>
        <v>#REF!</v>
      </c>
    </row>
    <row r="294" spans="1:18" ht="15" customHeight="1">
      <c r="B294" s="190">
        <v>9</v>
      </c>
      <c r="C294" s="190" t="e">
        <f>'報告書（事業主控）'!#REF!</f>
        <v>#REF!</v>
      </c>
      <c r="D294" s="190" t="e">
        <f>IF(E294&lt;&gt;"31 水力発電施設、ずい道等新設事業","",IF('報告書（事業主控）'!#REF!=11,1,IF('報告書（事業主控）'!#REF!=13,2,IF('報告書（事業主控）'!#REF!=15,3,IF('報告書（事業主控）'!#REF!=17,4,"")))))</f>
        <v>#REF!</v>
      </c>
      <c r="E294" s="190" t="e">
        <f>'報告書（事業主控）'!#REF!</f>
        <v>#REF!</v>
      </c>
      <c r="F294" s="190" t="e">
        <f>'報告書（事業主控）'!#REF!</f>
        <v>#REF!</v>
      </c>
      <c r="G294" s="190" t="e">
        <f>IF(OR(LEFT(E294,2)="31",LEFT(E294,2)="34",LEFT(E294,2)="36",LEFT(E294,2)="37"),VLOOKUP(E294,労務比率2,'報告書（事業主控）'!#REF!,FALSE),VLOOKUP(E294,労務比率,'報告書（事業主控）'!#REF!,FALSE))</f>
        <v>#REF!</v>
      </c>
      <c r="H294" s="190" t="e">
        <f>IF(OR(LEFT(E294,2)="31",LEFT(E294,2)="34",LEFT(E294,2)="36",LEFT(E294,2)="37"),VLOOKUP(E294,労務比率2,'報告書（事業主控）'!#REF!+1,FALSE),VLOOKUP(E294,労務比率,'報告書（事業主控）'!#REF!+1,FALSE))</f>
        <v>#REF!</v>
      </c>
      <c r="I294" s="190" t="e">
        <f>'報告書（事業主控）'!#REF!</f>
        <v>#REF!</v>
      </c>
      <c r="J294" s="190" t="e">
        <f>'報告書（事業主控）'!#REF!</f>
        <v>#REF!</v>
      </c>
      <c r="K294" s="190" t="e">
        <f>'報告書（事業主控）'!#REF!</f>
        <v>#REF!</v>
      </c>
      <c r="L294" s="190">
        <f t="shared" si="23"/>
        <v>0</v>
      </c>
      <c r="M294" s="190">
        <f t="shared" si="24"/>
        <v>0</v>
      </c>
      <c r="N294" s="190" t="e">
        <f t="shared" si="26"/>
        <v>#REF!</v>
      </c>
      <c r="O294" s="190" t="e">
        <f t="shared" si="25"/>
        <v>#REF!</v>
      </c>
      <c r="R294" s="190" t="e">
        <f>IF(AND(J294=0,C294&gt;=設定シート!E$101,C294&lt;=設定シート!G$101),1,0)</f>
        <v>#REF!</v>
      </c>
    </row>
    <row r="295" spans="1:18" ht="15" customHeight="1">
      <c r="A295" s="190">
        <v>27</v>
      </c>
      <c r="B295" s="190">
        <v>1</v>
      </c>
      <c r="C295" s="190" t="e">
        <f>'報告書（事業主控）'!#REF!</f>
        <v>#REF!</v>
      </c>
      <c r="D295" s="190" t="e">
        <f>IF(E295&lt;&gt;"31 水力発電施設、ずい道等新設事業","",IF('報告書（事業主控）'!#REF!=11,1,IF('報告書（事業主控）'!#REF!=13,2,IF('報告書（事業主控）'!#REF!=15,3,IF('報告書（事業主控）'!#REF!=17,4,"")))))</f>
        <v>#REF!</v>
      </c>
      <c r="E295" s="190" t="e">
        <f>'報告書（事業主控）'!#REF!</f>
        <v>#REF!</v>
      </c>
      <c r="F295" s="190" t="e">
        <f>'報告書（事業主控）'!#REF!</f>
        <v>#REF!</v>
      </c>
      <c r="G295" s="190" t="e">
        <f>IF(OR(LEFT(E295,2)="31",LEFT(E295,2)="34",LEFT(E295,2)="36",LEFT(E295,2)="37"),VLOOKUP(E295,労務比率2,'報告書（事業主控）'!#REF!,FALSE),VLOOKUP(E295,労務比率,'報告書（事業主控）'!#REF!,FALSE))</f>
        <v>#REF!</v>
      </c>
      <c r="H295" s="190" t="e">
        <f>IF(OR(LEFT(E295,2)="31",LEFT(E295,2)="34",LEFT(E295,2)="36",LEFT(E295,2)="37"),VLOOKUP(E295,労務比率2,'報告書（事業主控）'!#REF!+1,FALSE),VLOOKUP(E295,労務比率,'報告書（事業主控）'!#REF!+1,FALSE))</f>
        <v>#REF!</v>
      </c>
      <c r="I295" s="190" t="e">
        <f>'報告書（事業主控）'!#REF!</f>
        <v>#REF!</v>
      </c>
      <c r="J295" s="190" t="e">
        <f>'報告書（事業主控）'!#REF!</f>
        <v>#REF!</v>
      </c>
      <c r="K295" s="190" t="e">
        <f>'報告書（事業主控）'!#REF!</f>
        <v>#REF!</v>
      </c>
      <c r="L295" s="190">
        <f t="shared" si="23"/>
        <v>0</v>
      </c>
      <c r="M295" s="190">
        <f t="shared" si="24"/>
        <v>0</v>
      </c>
      <c r="N295" s="190" t="e">
        <f t="shared" si="26"/>
        <v>#REF!</v>
      </c>
      <c r="O295" s="190" t="e">
        <f t="shared" si="25"/>
        <v>#REF!</v>
      </c>
      <c r="P295" s="190">
        <f>INT(SUMIF(O295:O303,0,I295:I303)*105/108)</f>
        <v>0</v>
      </c>
      <c r="Q295" s="190">
        <f>INT(P295*IF(COUNTIF(R295:R303,1)=0,0,SUMIF(R295:R303,1,G295:G303)/COUNTIF(R295:R303,1))/100)</f>
        <v>0</v>
      </c>
      <c r="R295" s="190" t="e">
        <f>IF(AND(J295=0,C295&gt;=設定シート!E$101,C295&lt;=設定シート!G$101),1,0)</f>
        <v>#REF!</v>
      </c>
    </row>
    <row r="296" spans="1:18" ht="15" customHeight="1">
      <c r="B296" s="190">
        <v>2</v>
      </c>
      <c r="C296" s="190" t="e">
        <f>'報告書（事業主控）'!#REF!</f>
        <v>#REF!</v>
      </c>
      <c r="D296" s="190" t="e">
        <f>IF(E296&lt;&gt;"31 水力発電施設、ずい道等新設事業","",IF('報告書（事業主控）'!#REF!=11,1,IF('報告書（事業主控）'!#REF!=13,2,IF('報告書（事業主控）'!#REF!=15,3,IF('報告書（事業主控）'!#REF!=17,4,"")))))</f>
        <v>#REF!</v>
      </c>
      <c r="E296" s="190" t="e">
        <f>'報告書（事業主控）'!#REF!</f>
        <v>#REF!</v>
      </c>
      <c r="F296" s="190" t="e">
        <f>'報告書（事業主控）'!#REF!</f>
        <v>#REF!</v>
      </c>
      <c r="G296" s="190" t="e">
        <f>IF(OR(LEFT(E296,2)="31",LEFT(E296,2)="34",LEFT(E296,2)="36",LEFT(E296,2)="37"),VLOOKUP(E296,労務比率2,'報告書（事業主控）'!#REF!,FALSE),VLOOKUP(E296,労務比率,'報告書（事業主控）'!#REF!,FALSE))</f>
        <v>#REF!</v>
      </c>
      <c r="H296" s="190" t="e">
        <f>IF(OR(LEFT(E296,2)="31",LEFT(E296,2)="34",LEFT(E296,2)="36",LEFT(E296,2)="37"),VLOOKUP(E296,労務比率2,'報告書（事業主控）'!#REF!+1,FALSE),VLOOKUP(E296,労務比率,'報告書（事業主控）'!#REF!+1,FALSE))</f>
        <v>#REF!</v>
      </c>
      <c r="I296" s="190" t="e">
        <f>'報告書（事業主控）'!#REF!</f>
        <v>#REF!</v>
      </c>
      <c r="J296" s="190" t="e">
        <f>'報告書（事業主控）'!#REF!</f>
        <v>#REF!</v>
      </c>
      <c r="K296" s="190" t="e">
        <f>'報告書（事業主控）'!#REF!</f>
        <v>#REF!</v>
      </c>
      <c r="L296" s="190">
        <f t="shared" si="23"/>
        <v>0</v>
      </c>
      <c r="M296" s="190">
        <f t="shared" si="24"/>
        <v>0</v>
      </c>
      <c r="N296" s="190" t="e">
        <f t="shared" si="26"/>
        <v>#REF!</v>
      </c>
      <c r="O296" s="190" t="e">
        <f t="shared" si="25"/>
        <v>#REF!</v>
      </c>
      <c r="R296" s="190" t="e">
        <f>IF(AND(J296=0,C296&gt;=設定シート!E$101,C296&lt;=設定シート!G$101),1,0)</f>
        <v>#REF!</v>
      </c>
    </row>
    <row r="297" spans="1:18" ht="15" customHeight="1">
      <c r="B297" s="190">
        <v>3</v>
      </c>
      <c r="C297" s="190" t="e">
        <f>'報告書（事業主控）'!#REF!</f>
        <v>#REF!</v>
      </c>
      <c r="D297" s="190" t="e">
        <f>IF(E297&lt;&gt;"31 水力発電施設、ずい道等新設事業","",IF('報告書（事業主控）'!#REF!=11,1,IF('報告書（事業主控）'!#REF!=13,2,IF('報告書（事業主控）'!#REF!=15,3,IF('報告書（事業主控）'!#REF!=17,4,"")))))</f>
        <v>#REF!</v>
      </c>
      <c r="E297" s="190" t="e">
        <f>'報告書（事業主控）'!#REF!</f>
        <v>#REF!</v>
      </c>
      <c r="F297" s="190" t="e">
        <f>'報告書（事業主控）'!#REF!</f>
        <v>#REF!</v>
      </c>
      <c r="G297" s="190" t="e">
        <f>IF(OR(LEFT(E297,2)="31",LEFT(E297,2)="34",LEFT(E297,2)="36",LEFT(E297,2)="37"),VLOOKUP(E297,労務比率2,'報告書（事業主控）'!#REF!,FALSE),VLOOKUP(E297,労務比率,'報告書（事業主控）'!#REF!,FALSE))</f>
        <v>#REF!</v>
      </c>
      <c r="H297" s="190" t="e">
        <f>IF(OR(LEFT(E297,2)="31",LEFT(E297,2)="34",LEFT(E297,2)="36",LEFT(E297,2)="37"),VLOOKUP(E297,労務比率2,'報告書（事業主控）'!#REF!+1,FALSE),VLOOKUP(E297,労務比率,'報告書（事業主控）'!#REF!+1,FALSE))</f>
        <v>#REF!</v>
      </c>
      <c r="I297" s="190" t="e">
        <f>'報告書（事業主控）'!#REF!</f>
        <v>#REF!</v>
      </c>
      <c r="J297" s="190" t="e">
        <f>'報告書（事業主控）'!#REF!</f>
        <v>#REF!</v>
      </c>
      <c r="K297" s="190" t="e">
        <f>'報告書（事業主控）'!#REF!</f>
        <v>#REF!</v>
      </c>
      <c r="L297" s="190">
        <f t="shared" si="23"/>
        <v>0</v>
      </c>
      <c r="M297" s="190">
        <f t="shared" si="24"/>
        <v>0</v>
      </c>
      <c r="N297" s="190" t="e">
        <f t="shared" si="26"/>
        <v>#REF!</v>
      </c>
      <c r="O297" s="190" t="e">
        <f t="shared" si="25"/>
        <v>#REF!</v>
      </c>
      <c r="R297" s="190" t="e">
        <f>IF(AND(J297=0,C297&gt;=設定シート!E$101,C297&lt;=設定シート!G$101),1,0)</f>
        <v>#REF!</v>
      </c>
    </row>
    <row r="298" spans="1:18" ht="15" customHeight="1">
      <c r="B298" s="190">
        <v>4</v>
      </c>
      <c r="C298" s="190" t="e">
        <f>'報告書（事業主控）'!#REF!</f>
        <v>#REF!</v>
      </c>
      <c r="D298" s="190" t="e">
        <f>IF(E298&lt;&gt;"31 水力発電施設、ずい道等新設事業","",IF('報告書（事業主控）'!#REF!=11,1,IF('報告書（事業主控）'!#REF!=13,2,IF('報告書（事業主控）'!#REF!=15,3,IF('報告書（事業主控）'!#REF!=17,4,"")))))</f>
        <v>#REF!</v>
      </c>
      <c r="E298" s="190" t="e">
        <f>'報告書（事業主控）'!#REF!</f>
        <v>#REF!</v>
      </c>
      <c r="F298" s="190" t="e">
        <f>'報告書（事業主控）'!#REF!</f>
        <v>#REF!</v>
      </c>
      <c r="G298" s="190" t="e">
        <f>IF(OR(LEFT(E298,2)="31",LEFT(E298,2)="34",LEFT(E298,2)="36",LEFT(E298,2)="37"),VLOOKUP(E298,労務比率2,'報告書（事業主控）'!#REF!,FALSE),VLOOKUP(E298,労務比率,'報告書（事業主控）'!#REF!,FALSE))</f>
        <v>#REF!</v>
      </c>
      <c r="H298" s="190" t="e">
        <f>IF(OR(LEFT(E298,2)="31",LEFT(E298,2)="34",LEFT(E298,2)="36",LEFT(E298,2)="37"),VLOOKUP(E298,労務比率2,'報告書（事業主控）'!#REF!+1,FALSE),VLOOKUP(E298,労務比率,'報告書（事業主控）'!#REF!+1,FALSE))</f>
        <v>#REF!</v>
      </c>
      <c r="I298" s="190" t="e">
        <f>'報告書（事業主控）'!#REF!</f>
        <v>#REF!</v>
      </c>
      <c r="J298" s="190" t="e">
        <f>'報告書（事業主控）'!#REF!</f>
        <v>#REF!</v>
      </c>
      <c r="K298" s="190" t="e">
        <f>'報告書（事業主控）'!#REF!</f>
        <v>#REF!</v>
      </c>
      <c r="L298" s="190">
        <f t="shared" si="23"/>
        <v>0</v>
      </c>
      <c r="M298" s="190">
        <f t="shared" si="24"/>
        <v>0</v>
      </c>
      <c r="N298" s="190" t="e">
        <f t="shared" si="26"/>
        <v>#REF!</v>
      </c>
      <c r="O298" s="190" t="e">
        <f t="shared" si="25"/>
        <v>#REF!</v>
      </c>
      <c r="R298" s="190" t="e">
        <f>IF(AND(J298=0,C298&gt;=設定シート!E$101,C298&lt;=設定シート!G$101),1,0)</f>
        <v>#REF!</v>
      </c>
    </row>
    <row r="299" spans="1:18" ht="15" customHeight="1">
      <c r="B299" s="190">
        <v>5</v>
      </c>
      <c r="C299" s="190" t="e">
        <f>'報告書（事業主控）'!#REF!</f>
        <v>#REF!</v>
      </c>
      <c r="D299" s="190" t="e">
        <f>IF(E299&lt;&gt;"31 水力発電施設、ずい道等新設事業","",IF('報告書（事業主控）'!#REF!=11,1,IF('報告書（事業主控）'!#REF!=13,2,IF('報告書（事業主控）'!#REF!=15,3,IF('報告書（事業主控）'!#REF!=17,4,"")))))</f>
        <v>#REF!</v>
      </c>
      <c r="E299" s="190" t="e">
        <f>'報告書（事業主控）'!#REF!</f>
        <v>#REF!</v>
      </c>
      <c r="F299" s="190" t="e">
        <f>'報告書（事業主控）'!#REF!</f>
        <v>#REF!</v>
      </c>
      <c r="G299" s="190" t="e">
        <f>IF(OR(LEFT(E299,2)="31",LEFT(E299,2)="34",LEFT(E299,2)="36",LEFT(E299,2)="37"),VLOOKUP(E299,労務比率2,'報告書（事業主控）'!#REF!,FALSE),VLOOKUP(E299,労務比率,'報告書（事業主控）'!#REF!,FALSE))</f>
        <v>#REF!</v>
      </c>
      <c r="H299" s="190" t="e">
        <f>IF(OR(LEFT(E299,2)="31",LEFT(E299,2)="34",LEFT(E299,2)="36",LEFT(E299,2)="37"),VLOOKUP(E299,労務比率2,'報告書（事業主控）'!#REF!+1,FALSE),VLOOKUP(E299,労務比率,'報告書（事業主控）'!#REF!+1,FALSE))</f>
        <v>#REF!</v>
      </c>
      <c r="I299" s="190" t="e">
        <f>'報告書（事業主控）'!#REF!</f>
        <v>#REF!</v>
      </c>
      <c r="J299" s="190" t="e">
        <f>'報告書（事業主控）'!#REF!</f>
        <v>#REF!</v>
      </c>
      <c r="K299" s="190" t="e">
        <f>'報告書（事業主控）'!#REF!</f>
        <v>#REF!</v>
      </c>
      <c r="L299" s="190">
        <f t="shared" si="23"/>
        <v>0</v>
      </c>
      <c r="M299" s="190">
        <f t="shared" si="24"/>
        <v>0</v>
      </c>
      <c r="N299" s="190" t="e">
        <f t="shared" si="26"/>
        <v>#REF!</v>
      </c>
      <c r="O299" s="190" t="e">
        <f t="shared" si="25"/>
        <v>#REF!</v>
      </c>
      <c r="R299" s="190" t="e">
        <f>IF(AND(J299=0,C299&gt;=設定シート!E$101,C299&lt;=設定シート!G$101),1,0)</f>
        <v>#REF!</v>
      </c>
    </row>
    <row r="300" spans="1:18" ht="15" customHeight="1">
      <c r="B300" s="190">
        <v>6</v>
      </c>
      <c r="C300" s="190" t="e">
        <f>'報告書（事業主控）'!#REF!</f>
        <v>#REF!</v>
      </c>
      <c r="D300" s="190" t="e">
        <f>IF(E300&lt;&gt;"31 水力発電施設、ずい道等新設事業","",IF('報告書（事業主控）'!#REF!=11,1,IF('報告書（事業主控）'!#REF!=13,2,IF('報告書（事業主控）'!#REF!=15,3,IF('報告書（事業主控）'!#REF!=17,4,"")))))</f>
        <v>#REF!</v>
      </c>
      <c r="E300" s="190" t="e">
        <f>'報告書（事業主控）'!#REF!</f>
        <v>#REF!</v>
      </c>
      <c r="F300" s="190" t="e">
        <f>'報告書（事業主控）'!#REF!</f>
        <v>#REF!</v>
      </c>
      <c r="G300" s="190" t="e">
        <f>IF(OR(LEFT(E300,2)="31",LEFT(E300,2)="34",LEFT(E300,2)="36",LEFT(E300,2)="37"),VLOOKUP(E300,労務比率2,'報告書（事業主控）'!#REF!,FALSE),VLOOKUP(E300,労務比率,'報告書（事業主控）'!#REF!,FALSE))</f>
        <v>#REF!</v>
      </c>
      <c r="H300" s="190" t="e">
        <f>IF(OR(LEFT(E300,2)="31",LEFT(E300,2)="34",LEFT(E300,2)="36",LEFT(E300,2)="37"),VLOOKUP(E300,労務比率2,'報告書（事業主控）'!#REF!+1,FALSE),VLOOKUP(E300,労務比率,'報告書（事業主控）'!#REF!+1,FALSE))</f>
        <v>#REF!</v>
      </c>
      <c r="I300" s="190" t="e">
        <f>'報告書（事業主控）'!#REF!</f>
        <v>#REF!</v>
      </c>
      <c r="J300" s="190" t="e">
        <f>'報告書（事業主控）'!#REF!</f>
        <v>#REF!</v>
      </c>
      <c r="K300" s="190" t="e">
        <f>'報告書（事業主控）'!#REF!</f>
        <v>#REF!</v>
      </c>
      <c r="L300" s="190">
        <f t="shared" si="23"/>
        <v>0</v>
      </c>
      <c r="M300" s="190">
        <f t="shared" si="24"/>
        <v>0</v>
      </c>
      <c r="N300" s="190" t="e">
        <f t="shared" si="26"/>
        <v>#REF!</v>
      </c>
      <c r="O300" s="190" t="e">
        <f t="shared" si="25"/>
        <v>#REF!</v>
      </c>
      <c r="R300" s="190" t="e">
        <f>IF(AND(J300=0,C300&gt;=設定シート!E$101,C300&lt;=設定シート!G$101),1,0)</f>
        <v>#REF!</v>
      </c>
    </row>
    <row r="301" spans="1:18" ht="15" customHeight="1">
      <c r="B301" s="190">
        <v>7</v>
      </c>
      <c r="C301" s="190" t="e">
        <f>'報告書（事業主控）'!#REF!</f>
        <v>#REF!</v>
      </c>
      <c r="D301" s="190" t="e">
        <f>IF(E301&lt;&gt;"31 水力発電施設、ずい道等新設事業","",IF('報告書（事業主控）'!#REF!=11,1,IF('報告書（事業主控）'!#REF!=13,2,IF('報告書（事業主控）'!#REF!=15,3,IF('報告書（事業主控）'!#REF!=17,4,"")))))</f>
        <v>#REF!</v>
      </c>
      <c r="E301" s="190" t="e">
        <f>'報告書（事業主控）'!#REF!</f>
        <v>#REF!</v>
      </c>
      <c r="F301" s="190" t="e">
        <f>'報告書（事業主控）'!#REF!</f>
        <v>#REF!</v>
      </c>
      <c r="G301" s="190" t="e">
        <f>IF(OR(LEFT(E301,2)="31",LEFT(E301,2)="34",LEFT(E301,2)="36",LEFT(E301,2)="37"),VLOOKUP(E301,労務比率2,'報告書（事業主控）'!#REF!,FALSE),VLOOKUP(E301,労務比率,'報告書（事業主控）'!#REF!,FALSE))</f>
        <v>#REF!</v>
      </c>
      <c r="H301" s="190" t="e">
        <f>IF(OR(LEFT(E301,2)="31",LEFT(E301,2)="34",LEFT(E301,2)="36",LEFT(E301,2)="37"),VLOOKUP(E301,労務比率2,'報告書（事業主控）'!#REF!+1,FALSE),VLOOKUP(E301,労務比率,'報告書（事業主控）'!#REF!+1,FALSE))</f>
        <v>#REF!</v>
      </c>
      <c r="I301" s="190" t="e">
        <f>'報告書（事業主控）'!#REF!</f>
        <v>#REF!</v>
      </c>
      <c r="J301" s="190" t="e">
        <f>'報告書（事業主控）'!#REF!</f>
        <v>#REF!</v>
      </c>
      <c r="K301" s="190" t="e">
        <f>'報告書（事業主控）'!#REF!</f>
        <v>#REF!</v>
      </c>
      <c r="L301" s="190">
        <f t="shared" si="23"/>
        <v>0</v>
      </c>
      <c r="M301" s="190">
        <f t="shared" si="24"/>
        <v>0</v>
      </c>
      <c r="N301" s="190" t="e">
        <f t="shared" si="26"/>
        <v>#REF!</v>
      </c>
      <c r="O301" s="190" t="e">
        <f t="shared" si="25"/>
        <v>#REF!</v>
      </c>
      <c r="R301" s="190" t="e">
        <f>IF(AND(J301=0,C301&gt;=設定シート!E$101,C301&lt;=設定シート!G$101),1,0)</f>
        <v>#REF!</v>
      </c>
    </row>
    <row r="302" spans="1:18" ht="15" customHeight="1">
      <c r="B302" s="190">
        <v>8</v>
      </c>
      <c r="C302" s="190" t="e">
        <f>'報告書（事業主控）'!#REF!</f>
        <v>#REF!</v>
      </c>
      <c r="D302" s="190" t="e">
        <f>IF(E302&lt;&gt;"31 水力発電施設、ずい道等新設事業","",IF('報告書（事業主控）'!#REF!=11,1,IF('報告書（事業主控）'!#REF!=13,2,IF('報告書（事業主控）'!#REF!=15,3,IF('報告書（事業主控）'!#REF!=17,4,"")))))</f>
        <v>#REF!</v>
      </c>
      <c r="E302" s="190" t="e">
        <f>'報告書（事業主控）'!#REF!</f>
        <v>#REF!</v>
      </c>
      <c r="F302" s="190" t="e">
        <f>'報告書（事業主控）'!#REF!</f>
        <v>#REF!</v>
      </c>
      <c r="G302" s="190" t="e">
        <f>IF(OR(LEFT(E302,2)="31",LEFT(E302,2)="34",LEFT(E302,2)="36",LEFT(E302,2)="37"),VLOOKUP(E302,労務比率2,'報告書（事業主控）'!#REF!,FALSE),VLOOKUP(E302,労務比率,'報告書（事業主控）'!#REF!,FALSE))</f>
        <v>#REF!</v>
      </c>
      <c r="H302" s="190" t="e">
        <f>IF(OR(LEFT(E302,2)="31",LEFT(E302,2)="34",LEFT(E302,2)="36",LEFT(E302,2)="37"),VLOOKUP(E302,労務比率2,'報告書（事業主控）'!#REF!+1,FALSE),VLOOKUP(E302,労務比率,'報告書（事業主控）'!#REF!+1,FALSE))</f>
        <v>#REF!</v>
      </c>
      <c r="I302" s="190" t="e">
        <f>'報告書（事業主控）'!#REF!</f>
        <v>#REF!</v>
      </c>
      <c r="J302" s="190" t="e">
        <f>'報告書（事業主控）'!#REF!</f>
        <v>#REF!</v>
      </c>
      <c r="K302" s="190" t="e">
        <f>'報告書（事業主控）'!#REF!</f>
        <v>#REF!</v>
      </c>
      <c r="L302" s="190">
        <f t="shared" si="23"/>
        <v>0</v>
      </c>
      <c r="M302" s="190">
        <f t="shared" si="24"/>
        <v>0</v>
      </c>
      <c r="N302" s="190" t="e">
        <f t="shared" si="26"/>
        <v>#REF!</v>
      </c>
      <c r="O302" s="190" t="e">
        <f t="shared" si="25"/>
        <v>#REF!</v>
      </c>
      <c r="R302" s="190" t="e">
        <f>IF(AND(J302=0,C302&gt;=設定シート!E$101,C302&lt;=設定シート!G$101),1,0)</f>
        <v>#REF!</v>
      </c>
    </row>
    <row r="303" spans="1:18" ht="15" customHeight="1">
      <c r="B303" s="190">
        <v>9</v>
      </c>
      <c r="C303" s="190" t="e">
        <f>'報告書（事業主控）'!#REF!</f>
        <v>#REF!</v>
      </c>
      <c r="D303" s="190" t="e">
        <f>IF(E303&lt;&gt;"31 水力発電施設、ずい道等新設事業","",IF('報告書（事業主控）'!#REF!=11,1,IF('報告書（事業主控）'!#REF!=13,2,IF('報告書（事業主控）'!#REF!=15,3,IF('報告書（事業主控）'!#REF!=17,4,"")))))</f>
        <v>#REF!</v>
      </c>
      <c r="E303" s="190" t="e">
        <f>'報告書（事業主控）'!#REF!</f>
        <v>#REF!</v>
      </c>
      <c r="F303" s="190" t="e">
        <f>'報告書（事業主控）'!#REF!</f>
        <v>#REF!</v>
      </c>
      <c r="G303" s="190" t="e">
        <f>IF(OR(LEFT(E303,2)="31",LEFT(E303,2)="34",LEFT(E303,2)="36",LEFT(E303,2)="37"),VLOOKUP(E303,労務比率2,'報告書（事業主控）'!#REF!,FALSE),VLOOKUP(E303,労務比率,'報告書（事業主控）'!#REF!,FALSE))</f>
        <v>#REF!</v>
      </c>
      <c r="H303" s="190" t="e">
        <f>IF(OR(LEFT(E303,2)="31",LEFT(E303,2)="34",LEFT(E303,2)="36",LEFT(E303,2)="37"),VLOOKUP(E303,労務比率2,'報告書（事業主控）'!#REF!+1,FALSE),VLOOKUP(E303,労務比率,'報告書（事業主控）'!#REF!+1,FALSE))</f>
        <v>#REF!</v>
      </c>
      <c r="I303" s="190" t="e">
        <f>'報告書（事業主控）'!#REF!</f>
        <v>#REF!</v>
      </c>
      <c r="J303" s="190" t="e">
        <f>'報告書（事業主控）'!#REF!</f>
        <v>#REF!</v>
      </c>
      <c r="K303" s="190" t="e">
        <f>'報告書（事業主控）'!#REF!</f>
        <v>#REF!</v>
      </c>
      <c r="L303" s="190">
        <f t="shared" si="23"/>
        <v>0</v>
      </c>
      <c r="M303" s="190">
        <f t="shared" si="24"/>
        <v>0</v>
      </c>
      <c r="N303" s="190" t="e">
        <f t="shared" si="26"/>
        <v>#REF!</v>
      </c>
      <c r="O303" s="190" t="e">
        <f t="shared" si="25"/>
        <v>#REF!</v>
      </c>
      <c r="R303" s="190" t="e">
        <f>IF(AND(J303=0,C303&gt;=設定シート!E$101,C303&lt;=設定シート!G$101),1,0)</f>
        <v>#REF!</v>
      </c>
    </row>
    <row r="304" spans="1:18" ht="15" customHeight="1">
      <c r="A304" s="190">
        <v>28</v>
      </c>
      <c r="B304" s="190">
        <v>1</v>
      </c>
      <c r="C304" s="190" t="e">
        <f>'報告書（事業主控）'!#REF!</f>
        <v>#REF!</v>
      </c>
      <c r="D304" s="190" t="e">
        <f>IF(E304&lt;&gt;"31 水力発電施設、ずい道等新設事業","",IF('報告書（事業主控）'!#REF!=11,1,IF('報告書（事業主控）'!#REF!=13,2,IF('報告書（事業主控）'!#REF!=15,3,IF('報告書（事業主控）'!#REF!=17,4,"")))))</f>
        <v>#REF!</v>
      </c>
      <c r="E304" s="190" t="e">
        <f>'報告書（事業主控）'!#REF!</f>
        <v>#REF!</v>
      </c>
      <c r="F304" s="190" t="e">
        <f>'報告書（事業主控）'!#REF!</f>
        <v>#REF!</v>
      </c>
      <c r="G304" s="190" t="e">
        <f>IF(OR(LEFT(E304,2)="31",LEFT(E304,2)="34",LEFT(E304,2)="36",LEFT(E304,2)="37"),VLOOKUP(E304,労務比率2,'報告書（事業主控）'!#REF!,FALSE),VLOOKUP(E304,労務比率,'報告書（事業主控）'!#REF!,FALSE))</f>
        <v>#REF!</v>
      </c>
      <c r="H304" s="190" t="e">
        <f>IF(OR(LEFT(E304,2)="31",LEFT(E304,2)="34",LEFT(E304,2)="36",LEFT(E304,2)="37"),VLOOKUP(E304,労務比率2,'報告書（事業主控）'!#REF!+1,FALSE),VLOOKUP(E304,労務比率,'報告書（事業主控）'!#REF!+1,FALSE))</f>
        <v>#REF!</v>
      </c>
      <c r="I304" s="190" t="e">
        <f>'報告書（事業主控）'!#REF!</f>
        <v>#REF!</v>
      </c>
      <c r="J304" s="190" t="e">
        <f>'報告書（事業主控）'!#REF!</f>
        <v>#REF!</v>
      </c>
      <c r="K304" s="190" t="e">
        <f>'報告書（事業主控）'!#REF!</f>
        <v>#REF!</v>
      </c>
      <c r="L304" s="190">
        <f t="shared" si="23"/>
        <v>0</v>
      </c>
      <c r="M304" s="190">
        <f t="shared" si="24"/>
        <v>0</v>
      </c>
      <c r="N304" s="190" t="e">
        <f t="shared" si="26"/>
        <v>#REF!</v>
      </c>
      <c r="O304" s="190" t="e">
        <f t="shared" si="25"/>
        <v>#REF!</v>
      </c>
      <c r="P304" s="190">
        <f>INT(SUMIF(O304:O312,0,I304:I312)*105/108)</f>
        <v>0</v>
      </c>
      <c r="Q304" s="190">
        <f>INT(P304*IF(COUNTIF(R304:R312,1)=0,0,SUMIF(R304:R312,1,G304:G312)/COUNTIF(R304:R312,1))/100)</f>
        <v>0</v>
      </c>
      <c r="R304" s="190" t="e">
        <f>IF(AND(J304=0,C304&gt;=設定シート!E$101,C304&lt;=設定シート!G$101),1,0)</f>
        <v>#REF!</v>
      </c>
    </row>
    <row r="305" spans="1:18" ht="15" customHeight="1">
      <c r="B305" s="190">
        <v>2</v>
      </c>
      <c r="C305" s="190" t="e">
        <f>'報告書（事業主控）'!#REF!</f>
        <v>#REF!</v>
      </c>
      <c r="D305" s="190" t="e">
        <f>IF(E305&lt;&gt;"31 水力発電施設、ずい道等新設事業","",IF('報告書（事業主控）'!#REF!=11,1,IF('報告書（事業主控）'!#REF!=13,2,IF('報告書（事業主控）'!#REF!=15,3,IF('報告書（事業主控）'!#REF!=17,4,"")))))</f>
        <v>#REF!</v>
      </c>
      <c r="E305" s="190" t="e">
        <f>'報告書（事業主控）'!#REF!</f>
        <v>#REF!</v>
      </c>
      <c r="F305" s="190" t="e">
        <f>'報告書（事業主控）'!#REF!</f>
        <v>#REF!</v>
      </c>
      <c r="G305" s="190" t="e">
        <f>IF(OR(LEFT(E305,2)="31",LEFT(E305,2)="34",LEFT(E305,2)="36",LEFT(E305,2)="37"),VLOOKUP(E305,労務比率2,'報告書（事業主控）'!#REF!,FALSE),VLOOKUP(E305,労務比率,'報告書（事業主控）'!#REF!,FALSE))</f>
        <v>#REF!</v>
      </c>
      <c r="H305" s="190" t="e">
        <f>IF(OR(LEFT(E305,2)="31",LEFT(E305,2)="34",LEFT(E305,2)="36",LEFT(E305,2)="37"),VLOOKUP(E305,労務比率2,'報告書（事業主控）'!#REF!+1,FALSE),VLOOKUP(E305,労務比率,'報告書（事業主控）'!#REF!+1,FALSE))</f>
        <v>#REF!</v>
      </c>
      <c r="I305" s="190" t="e">
        <f>'報告書（事業主控）'!#REF!</f>
        <v>#REF!</v>
      </c>
      <c r="J305" s="190" t="e">
        <f>'報告書（事業主控）'!#REF!</f>
        <v>#REF!</v>
      </c>
      <c r="K305" s="190" t="e">
        <f>'報告書（事業主控）'!#REF!</f>
        <v>#REF!</v>
      </c>
      <c r="L305" s="190">
        <f t="shared" si="23"/>
        <v>0</v>
      </c>
      <c r="M305" s="190">
        <f t="shared" si="24"/>
        <v>0</v>
      </c>
      <c r="N305" s="190" t="e">
        <f t="shared" si="26"/>
        <v>#REF!</v>
      </c>
      <c r="O305" s="190" t="e">
        <f t="shared" si="25"/>
        <v>#REF!</v>
      </c>
      <c r="R305" s="190" t="e">
        <f>IF(AND(J305=0,C305&gt;=設定シート!E$101,C305&lt;=設定シート!G$101),1,0)</f>
        <v>#REF!</v>
      </c>
    </row>
    <row r="306" spans="1:18" ht="15" customHeight="1">
      <c r="B306" s="190">
        <v>3</v>
      </c>
      <c r="C306" s="190" t="e">
        <f>'報告書（事業主控）'!#REF!</f>
        <v>#REF!</v>
      </c>
      <c r="D306" s="190" t="e">
        <f>IF(E306&lt;&gt;"31 水力発電施設、ずい道等新設事業","",IF('報告書（事業主控）'!#REF!=11,1,IF('報告書（事業主控）'!#REF!=13,2,IF('報告書（事業主控）'!#REF!=15,3,IF('報告書（事業主控）'!#REF!=17,4,"")))))</f>
        <v>#REF!</v>
      </c>
      <c r="E306" s="190" t="e">
        <f>'報告書（事業主控）'!#REF!</f>
        <v>#REF!</v>
      </c>
      <c r="F306" s="190" t="e">
        <f>'報告書（事業主控）'!#REF!</f>
        <v>#REF!</v>
      </c>
      <c r="G306" s="190" t="e">
        <f>IF(OR(LEFT(E306,2)="31",LEFT(E306,2)="34",LEFT(E306,2)="36",LEFT(E306,2)="37"),VLOOKUP(E306,労務比率2,'報告書（事業主控）'!#REF!,FALSE),VLOOKUP(E306,労務比率,'報告書（事業主控）'!#REF!,FALSE))</f>
        <v>#REF!</v>
      </c>
      <c r="H306" s="190" t="e">
        <f>IF(OR(LEFT(E306,2)="31",LEFT(E306,2)="34",LEFT(E306,2)="36",LEFT(E306,2)="37"),VLOOKUP(E306,労務比率2,'報告書（事業主控）'!#REF!+1,FALSE),VLOOKUP(E306,労務比率,'報告書（事業主控）'!#REF!+1,FALSE))</f>
        <v>#REF!</v>
      </c>
      <c r="I306" s="190" t="e">
        <f>'報告書（事業主控）'!#REF!</f>
        <v>#REF!</v>
      </c>
      <c r="J306" s="190" t="e">
        <f>'報告書（事業主控）'!#REF!</f>
        <v>#REF!</v>
      </c>
      <c r="K306" s="190" t="e">
        <f>'報告書（事業主控）'!#REF!</f>
        <v>#REF!</v>
      </c>
      <c r="L306" s="190">
        <f t="shared" si="23"/>
        <v>0</v>
      </c>
      <c r="M306" s="190">
        <f t="shared" si="24"/>
        <v>0</v>
      </c>
      <c r="N306" s="190" t="e">
        <f t="shared" si="26"/>
        <v>#REF!</v>
      </c>
      <c r="O306" s="190" t="e">
        <f t="shared" si="25"/>
        <v>#REF!</v>
      </c>
      <c r="R306" s="190" t="e">
        <f>IF(AND(J306=0,C306&gt;=設定シート!E$101,C306&lt;=設定シート!G$101),1,0)</f>
        <v>#REF!</v>
      </c>
    </row>
    <row r="307" spans="1:18" ht="15" customHeight="1">
      <c r="B307" s="190">
        <v>4</v>
      </c>
      <c r="C307" s="190" t="e">
        <f>'報告書（事業主控）'!#REF!</f>
        <v>#REF!</v>
      </c>
      <c r="D307" s="190" t="e">
        <f>IF(E307&lt;&gt;"31 水力発電施設、ずい道等新設事業","",IF('報告書（事業主控）'!#REF!=11,1,IF('報告書（事業主控）'!#REF!=13,2,IF('報告書（事業主控）'!#REF!=15,3,IF('報告書（事業主控）'!#REF!=17,4,"")))))</f>
        <v>#REF!</v>
      </c>
      <c r="E307" s="190" t="e">
        <f>'報告書（事業主控）'!#REF!</f>
        <v>#REF!</v>
      </c>
      <c r="F307" s="190" t="e">
        <f>'報告書（事業主控）'!#REF!</f>
        <v>#REF!</v>
      </c>
      <c r="G307" s="190" t="e">
        <f>IF(OR(LEFT(E307,2)="31",LEFT(E307,2)="34",LEFT(E307,2)="36",LEFT(E307,2)="37"),VLOOKUP(E307,労務比率2,'報告書（事業主控）'!#REF!,FALSE),VLOOKUP(E307,労務比率,'報告書（事業主控）'!#REF!,FALSE))</f>
        <v>#REF!</v>
      </c>
      <c r="H307" s="190" t="e">
        <f>IF(OR(LEFT(E307,2)="31",LEFT(E307,2)="34",LEFT(E307,2)="36",LEFT(E307,2)="37"),VLOOKUP(E307,労務比率2,'報告書（事業主控）'!#REF!+1,FALSE),VLOOKUP(E307,労務比率,'報告書（事業主控）'!#REF!+1,FALSE))</f>
        <v>#REF!</v>
      </c>
      <c r="I307" s="190" t="e">
        <f>'報告書（事業主控）'!#REF!</f>
        <v>#REF!</v>
      </c>
      <c r="J307" s="190" t="e">
        <f>'報告書（事業主控）'!#REF!</f>
        <v>#REF!</v>
      </c>
      <c r="K307" s="190" t="e">
        <f>'報告書（事業主控）'!#REF!</f>
        <v>#REF!</v>
      </c>
      <c r="L307" s="190">
        <f t="shared" si="23"/>
        <v>0</v>
      </c>
      <c r="M307" s="190">
        <f t="shared" si="24"/>
        <v>0</v>
      </c>
      <c r="N307" s="190" t="e">
        <f t="shared" si="26"/>
        <v>#REF!</v>
      </c>
      <c r="O307" s="190" t="e">
        <f t="shared" si="25"/>
        <v>#REF!</v>
      </c>
      <c r="R307" s="190" t="e">
        <f>IF(AND(J307=0,C307&gt;=設定シート!E$101,C307&lt;=設定シート!G$101),1,0)</f>
        <v>#REF!</v>
      </c>
    </row>
    <row r="308" spans="1:18" ht="15" customHeight="1">
      <c r="B308" s="190">
        <v>5</v>
      </c>
      <c r="C308" s="190" t="e">
        <f>'報告書（事業主控）'!#REF!</f>
        <v>#REF!</v>
      </c>
      <c r="D308" s="190" t="e">
        <f>IF(E308&lt;&gt;"31 水力発電施設、ずい道等新設事業","",IF('報告書（事業主控）'!#REF!=11,1,IF('報告書（事業主控）'!#REF!=13,2,IF('報告書（事業主控）'!#REF!=15,3,IF('報告書（事業主控）'!#REF!=17,4,"")))))</f>
        <v>#REF!</v>
      </c>
      <c r="E308" s="190" t="e">
        <f>'報告書（事業主控）'!#REF!</f>
        <v>#REF!</v>
      </c>
      <c r="F308" s="190" t="e">
        <f>'報告書（事業主控）'!#REF!</f>
        <v>#REF!</v>
      </c>
      <c r="G308" s="190" t="e">
        <f>IF(OR(LEFT(E308,2)="31",LEFT(E308,2)="34",LEFT(E308,2)="36",LEFT(E308,2)="37"),VLOOKUP(E308,労務比率2,'報告書（事業主控）'!#REF!,FALSE),VLOOKUP(E308,労務比率,'報告書（事業主控）'!#REF!,FALSE))</f>
        <v>#REF!</v>
      </c>
      <c r="H308" s="190" t="e">
        <f>IF(OR(LEFT(E308,2)="31",LEFT(E308,2)="34",LEFT(E308,2)="36",LEFT(E308,2)="37"),VLOOKUP(E308,労務比率2,'報告書（事業主控）'!#REF!+1,FALSE),VLOOKUP(E308,労務比率,'報告書（事業主控）'!#REF!+1,FALSE))</f>
        <v>#REF!</v>
      </c>
      <c r="I308" s="190" t="e">
        <f>'報告書（事業主控）'!#REF!</f>
        <v>#REF!</v>
      </c>
      <c r="J308" s="190" t="e">
        <f>'報告書（事業主控）'!#REF!</f>
        <v>#REF!</v>
      </c>
      <c r="K308" s="190" t="e">
        <f>'報告書（事業主控）'!#REF!</f>
        <v>#REF!</v>
      </c>
      <c r="L308" s="190">
        <f t="shared" si="23"/>
        <v>0</v>
      </c>
      <c r="M308" s="190">
        <f t="shared" si="24"/>
        <v>0</v>
      </c>
      <c r="N308" s="190" t="e">
        <f t="shared" si="26"/>
        <v>#REF!</v>
      </c>
      <c r="O308" s="190" t="e">
        <f t="shared" si="25"/>
        <v>#REF!</v>
      </c>
      <c r="R308" s="190" t="e">
        <f>IF(AND(J308=0,C308&gt;=設定シート!E$101,C308&lt;=設定シート!G$101),1,0)</f>
        <v>#REF!</v>
      </c>
    </row>
    <row r="309" spans="1:18" ht="15" customHeight="1">
      <c r="B309" s="190">
        <v>6</v>
      </c>
      <c r="C309" s="190" t="e">
        <f>'報告書（事業主控）'!#REF!</f>
        <v>#REF!</v>
      </c>
      <c r="D309" s="190" t="e">
        <f>IF(E309&lt;&gt;"31 水力発電施設、ずい道等新設事業","",IF('報告書（事業主控）'!#REF!=11,1,IF('報告書（事業主控）'!#REF!=13,2,IF('報告書（事業主控）'!#REF!=15,3,IF('報告書（事業主控）'!#REF!=17,4,"")))))</f>
        <v>#REF!</v>
      </c>
      <c r="E309" s="190" t="e">
        <f>'報告書（事業主控）'!#REF!</f>
        <v>#REF!</v>
      </c>
      <c r="F309" s="190" t="e">
        <f>'報告書（事業主控）'!#REF!</f>
        <v>#REF!</v>
      </c>
      <c r="G309" s="190" t="e">
        <f>IF(OR(LEFT(E309,2)="31",LEFT(E309,2)="34",LEFT(E309,2)="36",LEFT(E309,2)="37"),VLOOKUP(E309,労務比率2,'報告書（事業主控）'!#REF!,FALSE),VLOOKUP(E309,労務比率,'報告書（事業主控）'!#REF!,FALSE))</f>
        <v>#REF!</v>
      </c>
      <c r="H309" s="190" t="e">
        <f>IF(OR(LEFT(E309,2)="31",LEFT(E309,2)="34",LEFT(E309,2)="36",LEFT(E309,2)="37"),VLOOKUP(E309,労務比率2,'報告書（事業主控）'!#REF!+1,FALSE),VLOOKUP(E309,労務比率,'報告書（事業主控）'!#REF!+1,FALSE))</f>
        <v>#REF!</v>
      </c>
      <c r="I309" s="190" t="e">
        <f>'報告書（事業主控）'!#REF!</f>
        <v>#REF!</v>
      </c>
      <c r="J309" s="190" t="e">
        <f>'報告書（事業主控）'!#REF!</f>
        <v>#REF!</v>
      </c>
      <c r="K309" s="190" t="e">
        <f>'報告書（事業主控）'!#REF!</f>
        <v>#REF!</v>
      </c>
      <c r="L309" s="190">
        <f t="shared" si="23"/>
        <v>0</v>
      </c>
      <c r="M309" s="190">
        <f t="shared" si="24"/>
        <v>0</v>
      </c>
      <c r="N309" s="190" t="e">
        <f t="shared" si="26"/>
        <v>#REF!</v>
      </c>
      <c r="O309" s="190" t="e">
        <f t="shared" si="25"/>
        <v>#REF!</v>
      </c>
      <c r="R309" s="190" t="e">
        <f>IF(AND(J309=0,C309&gt;=設定シート!E$101,C309&lt;=設定シート!G$101),1,0)</f>
        <v>#REF!</v>
      </c>
    </row>
    <row r="310" spans="1:18" ht="15" customHeight="1">
      <c r="B310" s="190">
        <v>7</v>
      </c>
      <c r="C310" s="190" t="e">
        <f>'報告書（事業主控）'!#REF!</f>
        <v>#REF!</v>
      </c>
      <c r="D310" s="190" t="e">
        <f>IF(E310&lt;&gt;"31 水力発電施設、ずい道等新設事業","",IF('報告書（事業主控）'!#REF!=11,1,IF('報告書（事業主控）'!#REF!=13,2,IF('報告書（事業主控）'!#REF!=15,3,IF('報告書（事業主控）'!#REF!=17,4,"")))))</f>
        <v>#REF!</v>
      </c>
      <c r="E310" s="190" t="e">
        <f>'報告書（事業主控）'!#REF!</f>
        <v>#REF!</v>
      </c>
      <c r="F310" s="190" t="e">
        <f>'報告書（事業主控）'!#REF!</f>
        <v>#REF!</v>
      </c>
      <c r="G310" s="190" t="e">
        <f>IF(OR(LEFT(E310,2)="31",LEFT(E310,2)="34",LEFT(E310,2)="36",LEFT(E310,2)="37"),VLOOKUP(E310,労務比率2,'報告書（事業主控）'!#REF!,FALSE),VLOOKUP(E310,労務比率,'報告書（事業主控）'!#REF!,FALSE))</f>
        <v>#REF!</v>
      </c>
      <c r="H310" s="190" t="e">
        <f>IF(OR(LEFT(E310,2)="31",LEFT(E310,2)="34",LEFT(E310,2)="36",LEFT(E310,2)="37"),VLOOKUP(E310,労務比率2,'報告書（事業主控）'!#REF!+1,FALSE),VLOOKUP(E310,労務比率,'報告書（事業主控）'!#REF!+1,FALSE))</f>
        <v>#REF!</v>
      </c>
      <c r="I310" s="190" t="e">
        <f>'報告書（事業主控）'!#REF!</f>
        <v>#REF!</v>
      </c>
      <c r="J310" s="190" t="e">
        <f>'報告書（事業主控）'!#REF!</f>
        <v>#REF!</v>
      </c>
      <c r="K310" s="190" t="e">
        <f>'報告書（事業主控）'!#REF!</f>
        <v>#REF!</v>
      </c>
      <c r="L310" s="190">
        <f t="shared" si="23"/>
        <v>0</v>
      </c>
      <c r="M310" s="190">
        <f t="shared" si="24"/>
        <v>0</v>
      </c>
      <c r="N310" s="190" t="e">
        <f t="shared" si="26"/>
        <v>#REF!</v>
      </c>
      <c r="O310" s="190" t="e">
        <f t="shared" si="25"/>
        <v>#REF!</v>
      </c>
      <c r="R310" s="190" t="e">
        <f>IF(AND(J310=0,C310&gt;=設定シート!E$101,C310&lt;=設定シート!G$101),1,0)</f>
        <v>#REF!</v>
      </c>
    </row>
    <row r="311" spans="1:18" ht="15" customHeight="1">
      <c r="B311" s="190">
        <v>8</v>
      </c>
      <c r="C311" s="190" t="e">
        <f>'報告書（事業主控）'!#REF!</f>
        <v>#REF!</v>
      </c>
      <c r="D311" s="190" t="e">
        <f>IF(E311&lt;&gt;"31 水力発電施設、ずい道等新設事業","",IF('報告書（事業主控）'!#REF!=11,1,IF('報告書（事業主控）'!#REF!=13,2,IF('報告書（事業主控）'!#REF!=15,3,IF('報告書（事業主控）'!#REF!=17,4,"")))))</f>
        <v>#REF!</v>
      </c>
      <c r="E311" s="190" t="e">
        <f>'報告書（事業主控）'!#REF!</f>
        <v>#REF!</v>
      </c>
      <c r="F311" s="190" t="e">
        <f>'報告書（事業主控）'!#REF!</f>
        <v>#REF!</v>
      </c>
      <c r="G311" s="190" t="e">
        <f>IF(OR(LEFT(E311,2)="31",LEFT(E311,2)="34",LEFT(E311,2)="36",LEFT(E311,2)="37"),VLOOKUP(E311,労務比率2,'報告書（事業主控）'!#REF!,FALSE),VLOOKUP(E311,労務比率,'報告書（事業主控）'!#REF!,FALSE))</f>
        <v>#REF!</v>
      </c>
      <c r="H311" s="190" t="e">
        <f>IF(OR(LEFT(E311,2)="31",LEFT(E311,2)="34",LEFT(E311,2)="36",LEFT(E311,2)="37"),VLOOKUP(E311,労務比率2,'報告書（事業主控）'!#REF!+1,FALSE),VLOOKUP(E311,労務比率,'報告書（事業主控）'!#REF!+1,FALSE))</f>
        <v>#REF!</v>
      </c>
      <c r="I311" s="190" t="e">
        <f>'報告書（事業主控）'!#REF!</f>
        <v>#REF!</v>
      </c>
      <c r="J311" s="190" t="e">
        <f>'報告書（事業主控）'!#REF!</f>
        <v>#REF!</v>
      </c>
      <c r="K311" s="190" t="e">
        <f>'報告書（事業主控）'!#REF!</f>
        <v>#REF!</v>
      </c>
      <c r="L311" s="190">
        <f t="shared" si="23"/>
        <v>0</v>
      </c>
      <c r="M311" s="190">
        <f t="shared" si="24"/>
        <v>0</v>
      </c>
      <c r="N311" s="190" t="e">
        <f t="shared" si="26"/>
        <v>#REF!</v>
      </c>
      <c r="O311" s="190" t="e">
        <f t="shared" si="25"/>
        <v>#REF!</v>
      </c>
      <c r="R311" s="190" t="e">
        <f>IF(AND(J311=0,C311&gt;=設定シート!E$101,C311&lt;=設定シート!G$101),1,0)</f>
        <v>#REF!</v>
      </c>
    </row>
    <row r="312" spans="1:18" ht="15" customHeight="1">
      <c r="B312" s="190">
        <v>9</v>
      </c>
      <c r="C312" s="190" t="e">
        <f>'報告書（事業主控）'!#REF!</f>
        <v>#REF!</v>
      </c>
      <c r="D312" s="190" t="e">
        <f>IF(E312&lt;&gt;"31 水力発電施設、ずい道等新設事業","",IF('報告書（事業主控）'!#REF!=11,1,IF('報告書（事業主控）'!#REF!=13,2,IF('報告書（事業主控）'!#REF!=15,3,IF('報告書（事業主控）'!#REF!=17,4,"")))))</f>
        <v>#REF!</v>
      </c>
      <c r="E312" s="190" t="e">
        <f>'報告書（事業主控）'!#REF!</f>
        <v>#REF!</v>
      </c>
      <c r="F312" s="190" t="e">
        <f>'報告書（事業主控）'!#REF!</f>
        <v>#REF!</v>
      </c>
      <c r="G312" s="190" t="e">
        <f>IF(OR(LEFT(E312,2)="31",LEFT(E312,2)="34",LEFT(E312,2)="36",LEFT(E312,2)="37"),VLOOKUP(E312,労務比率2,'報告書（事業主控）'!#REF!,FALSE),VLOOKUP(E312,労務比率,'報告書（事業主控）'!#REF!,FALSE))</f>
        <v>#REF!</v>
      </c>
      <c r="H312" s="190" t="e">
        <f>IF(OR(LEFT(E312,2)="31",LEFT(E312,2)="34",LEFT(E312,2)="36",LEFT(E312,2)="37"),VLOOKUP(E312,労務比率2,'報告書（事業主控）'!#REF!+1,FALSE),VLOOKUP(E312,労務比率,'報告書（事業主控）'!#REF!+1,FALSE))</f>
        <v>#REF!</v>
      </c>
      <c r="I312" s="190" t="e">
        <f>'報告書（事業主控）'!#REF!</f>
        <v>#REF!</v>
      </c>
      <c r="J312" s="190" t="e">
        <f>'報告書（事業主控）'!#REF!</f>
        <v>#REF!</v>
      </c>
      <c r="K312" s="190" t="e">
        <f>'報告書（事業主控）'!#REF!</f>
        <v>#REF!</v>
      </c>
      <c r="L312" s="190">
        <f t="shared" si="23"/>
        <v>0</v>
      </c>
      <c r="M312" s="190">
        <f t="shared" si="24"/>
        <v>0</v>
      </c>
      <c r="N312" s="190" t="e">
        <f t="shared" si="26"/>
        <v>#REF!</v>
      </c>
      <c r="O312" s="190" t="e">
        <f t="shared" si="25"/>
        <v>#REF!</v>
      </c>
      <c r="R312" s="190" t="e">
        <f>IF(AND(J312=0,C312&gt;=設定シート!E$101,C312&lt;=設定シート!G$101),1,0)</f>
        <v>#REF!</v>
      </c>
    </row>
    <row r="313" spans="1:18" ht="15" customHeight="1">
      <c r="A313" s="190">
        <v>29</v>
      </c>
      <c r="B313" s="190">
        <v>1</v>
      </c>
      <c r="C313" s="190" t="e">
        <f>'報告書（事業主控）'!#REF!</f>
        <v>#REF!</v>
      </c>
      <c r="D313" s="190" t="e">
        <f>IF(E313&lt;&gt;"31 水力発電施設、ずい道等新設事業","",IF('報告書（事業主控）'!#REF!=11,1,IF('報告書（事業主控）'!#REF!=13,2,IF('報告書（事業主控）'!#REF!=15,3,IF('報告書（事業主控）'!#REF!=17,4,"")))))</f>
        <v>#REF!</v>
      </c>
      <c r="E313" s="190" t="e">
        <f>'報告書（事業主控）'!#REF!</f>
        <v>#REF!</v>
      </c>
      <c r="F313" s="190" t="e">
        <f>'報告書（事業主控）'!#REF!</f>
        <v>#REF!</v>
      </c>
      <c r="G313" s="190" t="e">
        <f>IF(OR(LEFT(E313,2)="31",LEFT(E313,2)="34",LEFT(E313,2)="36",LEFT(E313,2)="37"),VLOOKUP(E313,労務比率2,'報告書（事業主控）'!#REF!,FALSE),VLOOKUP(E313,労務比率,'報告書（事業主控）'!#REF!,FALSE))</f>
        <v>#REF!</v>
      </c>
      <c r="H313" s="190" t="e">
        <f>IF(OR(LEFT(E313,2)="31",LEFT(E313,2)="34",LEFT(E313,2)="36",LEFT(E313,2)="37"),VLOOKUP(E313,労務比率2,'報告書（事業主控）'!#REF!+1,FALSE),VLOOKUP(E313,労務比率,'報告書（事業主控）'!#REF!+1,FALSE))</f>
        <v>#REF!</v>
      </c>
      <c r="I313" s="190" t="e">
        <f>'報告書（事業主控）'!#REF!</f>
        <v>#REF!</v>
      </c>
      <c r="J313" s="190" t="e">
        <f>'報告書（事業主控）'!#REF!</f>
        <v>#REF!</v>
      </c>
      <c r="K313" s="190" t="e">
        <f>'報告書（事業主控）'!#REF!</f>
        <v>#REF!</v>
      </c>
      <c r="L313" s="190">
        <f t="shared" si="23"/>
        <v>0</v>
      </c>
      <c r="M313" s="190">
        <f t="shared" si="24"/>
        <v>0</v>
      </c>
      <c r="N313" s="190" t="e">
        <f t="shared" si="26"/>
        <v>#REF!</v>
      </c>
      <c r="O313" s="190" t="e">
        <f t="shared" si="25"/>
        <v>#REF!</v>
      </c>
      <c r="P313" s="190">
        <f>INT(SUMIF(O313:O321,0,I313:I321)*105/108)</f>
        <v>0</v>
      </c>
      <c r="Q313" s="190">
        <f>INT(P313*IF(COUNTIF(R313:R321,1)=0,0,SUMIF(R313:R321,1,G313:G321)/COUNTIF(R313:R321,1))/100)</f>
        <v>0</v>
      </c>
      <c r="R313" s="190" t="e">
        <f>IF(AND(J313=0,C313&gt;=設定シート!E$101,C313&lt;=設定シート!G$101),1,0)</f>
        <v>#REF!</v>
      </c>
    </row>
    <row r="314" spans="1:18" ht="15" customHeight="1">
      <c r="B314" s="190">
        <v>2</v>
      </c>
      <c r="C314" s="190" t="e">
        <f>'報告書（事業主控）'!#REF!</f>
        <v>#REF!</v>
      </c>
      <c r="D314" s="190" t="e">
        <f>IF(E314&lt;&gt;"31 水力発電施設、ずい道等新設事業","",IF('報告書（事業主控）'!#REF!=11,1,IF('報告書（事業主控）'!#REF!=13,2,IF('報告書（事業主控）'!#REF!=15,3,IF('報告書（事業主控）'!#REF!=17,4,"")))))</f>
        <v>#REF!</v>
      </c>
      <c r="E314" s="190" t="e">
        <f>'報告書（事業主控）'!#REF!</f>
        <v>#REF!</v>
      </c>
      <c r="F314" s="190" t="e">
        <f>'報告書（事業主控）'!#REF!</f>
        <v>#REF!</v>
      </c>
      <c r="G314" s="190" t="e">
        <f>IF(OR(LEFT(E314,2)="31",LEFT(E314,2)="34",LEFT(E314,2)="36",LEFT(E314,2)="37"),VLOOKUP(E314,労務比率2,'報告書（事業主控）'!#REF!,FALSE),VLOOKUP(E314,労務比率,'報告書（事業主控）'!#REF!,FALSE))</f>
        <v>#REF!</v>
      </c>
      <c r="H314" s="190" t="e">
        <f>IF(OR(LEFT(E314,2)="31",LEFT(E314,2)="34",LEFT(E314,2)="36",LEFT(E314,2)="37"),VLOOKUP(E314,労務比率2,'報告書（事業主控）'!#REF!+1,FALSE),VLOOKUP(E314,労務比率,'報告書（事業主控）'!#REF!+1,FALSE))</f>
        <v>#REF!</v>
      </c>
      <c r="I314" s="190" t="e">
        <f>'報告書（事業主控）'!#REF!</f>
        <v>#REF!</v>
      </c>
      <c r="J314" s="190" t="e">
        <f>'報告書（事業主控）'!#REF!</f>
        <v>#REF!</v>
      </c>
      <c r="K314" s="190" t="e">
        <f>'報告書（事業主控）'!#REF!</f>
        <v>#REF!</v>
      </c>
      <c r="L314" s="190">
        <f t="shared" si="23"/>
        <v>0</v>
      </c>
      <c r="M314" s="190">
        <f t="shared" si="24"/>
        <v>0</v>
      </c>
      <c r="N314" s="190" t="e">
        <f t="shared" si="26"/>
        <v>#REF!</v>
      </c>
      <c r="O314" s="190" t="e">
        <f t="shared" si="25"/>
        <v>#REF!</v>
      </c>
      <c r="R314" s="190" t="e">
        <f>IF(AND(J314=0,C314&gt;=設定シート!E$101,C314&lt;=設定シート!G$101),1,0)</f>
        <v>#REF!</v>
      </c>
    </row>
    <row r="315" spans="1:18" ht="15" customHeight="1">
      <c r="B315" s="190">
        <v>3</v>
      </c>
      <c r="C315" s="190" t="e">
        <f>'報告書（事業主控）'!#REF!</f>
        <v>#REF!</v>
      </c>
      <c r="D315" s="190" t="e">
        <f>IF(E315&lt;&gt;"31 水力発電施設、ずい道等新設事業","",IF('報告書（事業主控）'!#REF!=11,1,IF('報告書（事業主控）'!#REF!=13,2,IF('報告書（事業主控）'!#REF!=15,3,IF('報告書（事業主控）'!#REF!=17,4,"")))))</f>
        <v>#REF!</v>
      </c>
      <c r="E315" s="190" t="e">
        <f>'報告書（事業主控）'!#REF!</f>
        <v>#REF!</v>
      </c>
      <c r="F315" s="190" t="e">
        <f>'報告書（事業主控）'!#REF!</f>
        <v>#REF!</v>
      </c>
      <c r="G315" s="190" t="e">
        <f>IF(OR(LEFT(E315,2)="31",LEFT(E315,2)="34",LEFT(E315,2)="36",LEFT(E315,2)="37"),VLOOKUP(E315,労務比率2,'報告書（事業主控）'!#REF!,FALSE),VLOOKUP(E315,労務比率,'報告書（事業主控）'!#REF!,FALSE))</f>
        <v>#REF!</v>
      </c>
      <c r="H315" s="190" t="e">
        <f>IF(OR(LEFT(E315,2)="31",LEFT(E315,2)="34",LEFT(E315,2)="36",LEFT(E315,2)="37"),VLOOKUP(E315,労務比率2,'報告書（事業主控）'!#REF!+1,FALSE),VLOOKUP(E315,労務比率,'報告書（事業主控）'!#REF!+1,FALSE))</f>
        <v>#REF!</v>
      </c>
      <c r="I315" s="190" t="e">
        <f>'報告書（事業主控）'!#REF!</f>
        <v>#REF!</v>
      </c>
      <c r="J315" s="190" t="e">
        <f>'報告書（事業主控）'!#REF!</f>
        <v>#REF!</v>
      </c>
      <c r="K315" s="190" t="e">
        <f>'報告書（事業主控）'!#REF!</f>
        <v>#REF!</v>
      </c>
      <c r="L315" s="190">
        <f t="shared" si="23"/>
        <v>0</v>
      </c>
      <c r="M315" s="190">
        <f t="shared" si="24"/>
        <v>0</v>
      </c>
      <c r="N315" s="190" t="e">
        <f t="shared" si="26"/>
        <v>#REF!</v>
      </c>
      <c r="O315" s="190" t="e">
        <f t="shared" si="25"/>
        <v>#REF!</v>
      </c>
      <c r="R315" s="190" t="e">
        <f>IF(AND(J315=0,C315&gt;=設定シート!E$101,C315&lt;=設定シート!G$101),1,0)</f>
        <v>#REF!</v>
      </c>
    </row>
    <row r="316" spans="1:18" ht="15" customHeight="1">
      <c r="B316" s="190">
        <v>4</v>
      </c>
      <c r="C316" s="190" t="e">
        <f>'報告書（事業主控）'!#REF!</f>
        <v>#REF!</v>
      </c>
      <c r="D316" s="190" t="e">
        <f>IF(E316&lt;&gt;"31 水力発電施設、ずい道等新設事業","",IF('報告書（事業主控）'!#REF!=11,1,IF('報告書（事業主控）'!#REF!=13,2,IF('報告書（事業主控）'!#REF!=15,3,IF('報告書（事業主控）'!#REF!=17,4,"")))))</f>
        <v>#REF!</v>
      </c>
      <c r="E316" s="190" t="e">
        <f>'報告書（事業主控）'!#REF!</f>
        <v>#REF!</v>
      </c>
      <c r="F316" s="190" t="e">
        <f>'報告書（事業主控）'!#REF!</f>
        <v>#REF!</v>
      </c>
      <c r="G316" s="190" t="e">
        <f>IF(OR(LEFT(E316,2)="31",LEFT(E316,2)="34",LEFT(E316,2)="36",LEFT(E316,2)="37"),VLOOKUP(E316,労務比率2,'報告書（事業主控）'!#REF!,FALSE),VLOOKUP(E316,労務比率,'報告書（事業主控）'!#REF!,FALSE))</f>
        <v>#REF!</v>
      </c>
      <c r="H316" s="190" t="e">
        <f>IF(OR(LEFT(E316,2)="31",LEFT(E316,2)="34",LEFT(E316,2)="36",LEFT(E316,2)="37"),VLOOKUP(E316,労務比率2,'報告書（事業主控）'!#REF!+1,FALSE),VLOOKUP(E316,労務比率,'報告書（事業主控）'!#REF!+1,FALSE))</f>
        <v>#REF!</v>
      </c>
      <c r="I316" s="190" t="e">
        <f>'報告書（事業主控）'!#REF!</f>
        <v>#REF!</v>
      </c>
      <c r="J316" s="190" t="e">
        <f>'報告書（事業主控）'!#REF!</f>
        <v>#REF!</v>
      </c>
      <c r="K316" s="190" t="e">
        <f>'報告書（事業主控）'!#REF!</f>
        <v>#REF!</v>
      </c>
      <c r="L316" s="190">
        <f t="shared" si="23"/>
        <v>0</v>
      </c>
      <c r="M316" s="190">
        <f t="shared" si="24"/>
        <v>0</v>
      </c>
      <c r="N316" s="190" t="e">
        <f t="shared" si="26"/>
        <v>#REF!</v>
      </c>
      <c r="O316" s="190" t="e">
        <f t="shared" si="25"/>
        <v>#REF!</v>
      </c>
      <c r="R316" s="190" t="e">
        <f>IF(AND(J316=0,C316&gt;=設定シート!E$101,C316&lt;=設定シート!G$101),1,0)</f>
        <v>#REF!</v>
      </c>
    </row>
    <row r="317" spans="1:18" ht="15" customHeight="1">
      <c r="B317" s="190">
        <v>5</v>
      </c>
      <c r="C317" s="190" t="e">
        <f>'報告書（事業主控）'!#REF!</f>
        <v>#REF!</v>
      </c>
      <c r="D317" s="190" t="e">
        <f>IF(E317&lt;&gt;"31 水力発電施設、ずい道等新設事業","",IF('報告書（事業主控）'!#REF!=11,1,IF('報告書（事業主控）'!#REF!=13,2,IF('報告書（事業主控）'!#REF!=15,3,IF('報告書（事業主控）'!#REF!=17,4,"")))))</f>
        <v>#REF!</v>
      </c>
      <c r="E317" s="190" t="e">
        <f>'報告書（事業主控）'!#REF!</f>
        <v>#REF!</v>
      </c>
      <c r="F317" s="190" t="e">
        <f>'報告書（事業主控）'!#REF!</f>
        <v>#REF!</v>
      </c>
      <c r="G317" s="190" t="e">
        <f>IF(OR(LEFT(E317,2)="31",LEFT(E317,2)="34",LEFT(E317,2)="36",LEFT(E317,2)="37"),VLOOKUP(E317,労務比率2,'報告書（事業主控）'!#REF!,FALSE),VLOOKUP(E317,労務比率,'報告書（事業主控）'!#REF!,FALSE))</f>
        <v>#REF!</v>
      </c>
      <c r="H317" s="190" t="e">
        <f>IF(OR(LEFT(E317,2)="31",LEFT(E317,2)="34",LEFT(E317,2)="36",LEFT(E317,2)="37"),VLOOKUP(E317,労務比率2,'報告書（事業主控）'!#REF!+1,FALSE),VLOOKUP(E317,労務比率,'報告書（事業主控）'!#REF!+1,FALSE))</f>
        <v>#REF!</v>
      </c>
      <c r="I317" s="190" t="e">
        <f>'報告書（事業主控）'!#REF!</f>
        <v>#REF!</v>
      </c>
      <c r="J317" s="190" t="e">
        <f>'報告書（事業主控）'!#REF!</f>
        <v>#REF!</v>
      </c>
      <c r="K317" s="190" t="e">
        <f>'報告書（事業主控）'!#REF!</f>
        <v>#REF!</v>
      </c>
      <c r="L317" s="190">
        <f t="shared" si="23"/>
        <v>0</v>
      </c>
      <c r="M317" s="190">
        <f t="shared" si="24"/>
        <v>0</v>
      </c>
      <c r="N317" s="190" t="e">
        <f t="shared" si="26"/>
        <v>#REF!</v>
      </c>
      <c r="O317" s="190" t="e">
        <f t="shared" si="25"/>
        <v>#REF!</v>
      </c>
      <c r="R317" s="190" t="e">
        <f>IF(AND(J317=0,C317&gt;=設定シート!E$101,C317&lt;=設定シート!G$101),1,0)</f>
        <v>#REF!</v>
      </c>
    </row>
    <row r="318" spans="1:18" ht="15" customHeight="1">
      <c r="B318" s="190">
        <v>6</v>
      </c>
      <c r="C318" s="190" t="e">
        <f>'報告書（事業主控）'!#REF!</f>
        <v>#REF!</v>
      </c>
      <c r="D318" s="190" t="e">
        <f>IF(E318&lt;&gt;"31 水力発電施設、ずい道等新設事業","",IF('報告書（事業主控）'!#REF!=11,1,IF('報告書（事業主控）'!#REF!=13,2,IF('報告書（事業主控）'!#REF!=15,3,IF('報告書（事業主控）'!#REF!=17,4,"")))))</f>
        <v>#REF!</v>
      </c>
      <c r="E318" s="190" t="e">
        <f>'報告書（事業主控）'!#REF!</f>
        <v>#REF!</v>
      </c>
      <c r="F318" s="190" t="e">
        <f>'報告書（事業主控）'!#REF!</f>
        <v>#REF!</v>
      </c>
      <c r="G318" s="190" t="e">
        <f>IF(OR(LEFT(E318,2)="31",LEFT(E318,2)="34",LEFT(E318,2)="36",LEFT(E318,2)="37"),VLOOKUP(E318,労務比率2,'報告書（事業主控）'!#REF!,FALSE),VLOOKUP(E318,労務比率,'報告書（事業主控）'!#REF!,FALSE))</f>
        <v>#REF!</v>
      </c>
      <c r="H318" s="190" t="e">
        <f>IF(OR(LEFT(E318,2)="31",LEFT(E318,2)="34",LEFT(E318,2)="36",LEFT(E318,2)="37"),VLOOKUP(E318,労務比率2,'報告書（事業主控）'!#REF!+1,FALSE),VLOOKUP(E318,労務比率,'報告書（事業主控）'!#REF!+1,FALSE))</f>
        <v>#REF!</v>
      </c>
      <c r="I318" s="190" t="e">
        <f>'報告書（事業主控）'!#REF!</f>
        <v>#REF!</v>
      </c>
      <c r="J318" s="190" t="e">
        <f>'報告書（事業主控）'!#REF!</f>
        <v>#REF!</v>
      </c>
      <c r="K318" s="190" t="e">
        <f>'報告書（事業主控）'!#REF!</f>
        <v>#REF!</v>
      </c>
      <c r="L318" s="190">
        <f t="shared" si="23"/>
        <v>0</v>
      </c>
      <c r="M318" s="190">
        <f t="shared" si="24"/>
        <v>0</v>
      </c>
      <c r="N318" s="190" t="e">
        <f t="shared" si="26"/>
        <v>#REF!</v>
      </c>
      <c r="O318" s="190" t="e">
        <f t="shared" si="25"/>
        <v>#REF!</v>
      </c>
      <c r="R318" s="190" t="e">
        <f>IF(AND(J318=0,C318&gt;=設定シート!E$101,C318&lt;=設定シート!G$101),1,0)</f>
        <v>#REF!</v>
      </c>
    </row>
    <row r="319" spans="1:18" ht="15" customHeight="1">
      <c r="B319" s="190">
        <v>7</v>
      </c>
      <c r="C319" s="190" t="e">
        <f>'報告書（事業主控）'!#REF!</f>
        <v>#REF!</v>
      </c>
      <c r="D319" s="190" t="e">
        <f>IF(E319&lt;&gt;"31 水力発電施設、ずい道等新設事業","",IF('報告書（事業主控）'!#REF!=11,1,IF('報告書（事業主控）'!#REF!=13,2,IF('報告書（事業主控）'!#REF!=15,3,IF('報告書（事業主控）'!#REF!=17,4,"")))))</f>
        <v>#REF!</v>
      </c>
      <c r="E319" s="190" t="e">
        <f>'報告書（事業主控）'!#REF!</f>
        <v>#REF!</v>
      </c>
      <c r="F319" s="190" t="e">
        <f>'報告書（事業主控）'!#REF!</f>
        <v>#REF!</v>
      </c>
      <c r="G319" s="190" t="e">
        <f>IF(OR(LEFT(E319,2)="31",LEFT(E319,2)="34",LEFT(E319,2)="36",LEFT(E319,2)="37"),VLOOKUP(E319,労務比率2,'報告書（事業主控）'!#REF!,FALSE),VLOOKUP(E319,労務比率,'報告書（事業主控）'!#REF!,FALSE))</f>
        <v>#REF!</v>
      </c>
      <c r="H319" s="190" t="e">
        <f>IF(OR(LEFT(E319,2)="31",LEFT(E319,2)="34",LEFT(E319,2)="36",LEFT(E319,2)="37"),VLOOKUP(E319,労務比率2,'報告書（事業主控）'!#REF!+1,FALSE),VLOOKUP(E319,労務比率,'報告書（事業主控）'!#REF!+1,FALSE))</f>
        <v>#REF!</v>
      </c>
      <c r="I319" s="190" t="e">
        <f>'報告書（事業主控）'!#REF!</f>
        <v>#REF!</v>
      </c>
      <c r="J319" s="190" t="e">
        <f>'報告書（事業主控）'!#REF!</f>
        <v>#REF!</v>
      </c>
      <c r="K319" s="190" t="e">
        <f>'報告書（事業主控）'!#REF!</f>
        <v>#REF!</v>
      </c>
      <c r="L319" s="190">
        <f t="shared" si="23"/>
        <v>0</v>
      </c>
      <c r="M319" s="190">
        <f t="shared" si="24"/>
        <v>0</v>
      </c>
      <c r="N319" s="190" t="e">
        <f t="shared" si="26"/>
        <v>#REF!</v>
      </c>
      <c r="O319" s="190" t="e">
        <f t="shared" si="25"/>
        <v>#REF!</v>
      </c>
      <c r="R319" s="190" t="e">
        <f>IF(AND(J319=0,C319&gt;=設定シート!E$101,C319&lt;=設定シート!G$101),1,0)</f>
        <v>#REF!</v>
      </c>
    </row>
    <row r="320" spans="1:18" ht="15" customHeight="1">
      <c r="B320" s="190">
        <v>8</v>
      </c>
      <c r="C320" s="190" t="e">
        <f>'報告書（事業主控）'!#REF!</f>
        <v>#REF!</v>
      </c>
      <c r="D320" s="190" t="e">
        <f>IF(E320&lt;&gt;"31 水力発電施設、ずい道等新設事業","",IF('報告書（事業主控）'!#REF!=11,1,IF('報告書（事業主控）'!#REF!=13,2,IF('報告書（事業主控）'!#REF!=15,3,IF('報告書（事業主控）'!#REF!=17,4,"")))))</f>
        <v>#REF!</v>
      </c>
      <c r="E320" s="190" t="e">
        <f>'報告書（事業主控）'!#REF!</f>
        <v>#REF!</v>
      </c>
      <c r="F320" s="190" t="e">
        <f>'報告書（事業主控）'!#REF!</f>
        <v>#REF!</v>
      </c>
      <c r="G320" s="190" t="e">
        <f>IF(OR(LEFT(E320,2)="31",LEFT(E320,2)="34",LEFT(E320,2)="36",LEFT(E320,2)="37"),VLOOKUP(E320,労務比率2,'報告書（事業主控）'!#REF!,FALSE),VLOOKUP(E320,労務比率,'報告書（事業主控）'!#REF!,FALSE))</f>
        <v>#REF!</v>
      </c>
      <c r="H320" s="190" t="e">
        <f>IF(OR(LEFT(E320,2)="31",LEFT(E320,2)="34",LEFT(E320,2)="36",LEFT(E320,2)="37"),VLOOKUP(E320,労務比率2,'報告書（事業主控）'!#REF!+1,FALSE),VLOOKUP(E320,労務比率,'報告書（事業主控）'!#REF!+1,FALSE))</f>
        <v>#REF!</v>
      </c>
      <c r="I320" s="190" t="e">
        <f>'報告書（事業主控）'!#REF!</f>
        <v>#REF!</v>
      </c>
      <c r="J320" s="190" t="e">
        <f>'報告書（事業主控）'!#REF!</f>
        <v>#REF!</v>
      </c>
      <c r="K320" s="190" t="e">
        <f>'報告書（事業主控）'!#REF!</f>
        <v>#REF!</v>
      </c>
      <c r="L320" s="190">
        <f t="shared" si="23"/>
        <v>0</v>
      </c>
      <c r="M320" s="190">
        <f t="shared" si="24"/>
        <v>0</v>
      </c>
      <c r="N320" s="190" t="e">
        <f t="shared" si="26"/>
        <v>#REF!</v>
      </c>
      <c r="O320" s="190" t="e">
        <f t="shared" si="25"/>
        <v>#REF!</v>
      </c>
      <c r="R320" s="190" t="e">
        <f>IF(AND(J320=0,C320&gt;=設定シート!E$101,C320&lt;=設定シート!G$101),1,0)</f>
        <v>#REF!</v>
      </c>
    </row>
    <row r="321" spans="1:18" ht="15" customHeight="1">
      <c r="B321" s="190">
        <v>9</v>
      </c>
      <c r="C321" s="190" t="e">
        <f>'報告書（事業主控）'!#REF!</f>
        <v>#REF!</v>
      </c>
      <c r="D321" s="190" t="e">
        <f>IF(E321&lt;&gt;"31 水力発電施設、ずい道等新設事業","",IF('報告書（事業主控）'!#REF!=11,1,IF('報告書（事業主控）'!#REF!=13,2,IF('報告書（事業主控）'!#REF!=15,3,IF('報告書（事業主控）'!#REF!=17,4,"")))))</f>
        <v>#REF!</v>
      </c>
      <c r="E321" s="190" t="e">
        <f>'報告書（事業主控）'!#REF!</f>
        <v>#REF!</v>
      </c>
      <c r="F321" s="190" t="e">
        <f>'報告書（事業主控）'!#REF!</f>
        <v>#REF!</v>
      </c>
      <c r="G321" s="190" t="e">
        <f>IF(OR(LEFT(E321,2)="31",LEFT(E321,2)="34",LEFT(E321,2)="36",LEFT(E321,2)="37"),VLOOKUP(E321,労務比率2,'報告書（事業主控）'!#REF!,FALSE),VLOOKUP(E321,労務比率,'報告書（事業主控）'!#REF!,FALSE))</f>
        <v>#REF!</v>
      </c>
      <c r="H321" s="190" t="e">
        <f>IF(OR(LEFT(E321,2)="31",LEFT(E321,2)="34",LEFT(E321,2)="36",LEFT(E321,2)="37"),VLOOKUP(E321,労務比率2,'報告書（事業主控）'!#REF!+1,FALSE),VLOOKUP(E321,労務比率,'報告書（事業主控）'!#REF!+1,FALSE))</f>
        <v>#REF!</v>
      </c>
      <c r="I321" s="190" t="e">
        <f>'報告書（事業主控）'!#REF!</f>
        <v>#REF!</v>
      </c>
      <c r="J321" s="190" t="e">
        <f>'報告書（事業主控）'!#REF!</f>
        <v>#REF!</v>
      </c>
      <c r="K321" s="190" t="e">
        <f>'報告書（事業主控）'!#REF!</f>
        <v>#REF!</v>
      </c>
      <c r="L321" s="190">
        <f t="shared" ref="L321:L330" si="27">IF(ISERROR(INT((ROUNDDOWN(I321*G321/100,0)+K321)/1000)),0,INT((ROUNDDOWN(I321*G321/100,0)+K321)/1000))</f>
        <v>0</v>
      </c>
      <c r="M321" s="190">
        <f t="shared" ref="M321:M330" si="28">IF(ISERROR(L321*H321),0,L321*H321)</f>
        <v>0</v>
      </c>
      <c r="N321" s="190" t="e">
        <f t="shared" si="26"/>
        <v>#REF!</v>
      </c>
      <c r="O321" s="190" t="e">
        <f t="shared" ref="O321:O330" si="29">IF(I321=N321,IF(ISERROR(ROUNDDOWN(I321*G321/100,0)+K321),0,ROUNDDOWN(I321*G321/100,0)+K321),0)</f>
        <v>#REF!</v>
      </c>
      <c r="R321" s="190" t="e">
        <f>IF(AND(J321=0,C321&gt;=設定シート!E$101,C321&lt;=設定シート!G$101),1,0)</f>
        <v>#REF!</v>
      </c>
    </row>
    <row r="322" spans="1:18" ht="15" customHeight="1">
      <c r="A322" s="190">
        <v>30</v>
      </c>
      <c r="B322" s="190">
        <v>1</v>
      </c>
      <c r="C322" s="190" t="e">
        <f>'報告書（事業主控）'!#REF!</f>
        <v>#REF!</v>
      </c>
      <c r="D322" s="190" t="e">
        <f>IF(E322&lt;&gt;"31 水力発電施設、ずい道等新設事業","",IF('報告書（事業主控）'!#REF!=11,1,IF('報告書（事業主控）'!#REF!=13,2,IF('報告書（事業主控）'!#REF!=15,3,IF('報告書（事業主控）'!#REF!=17,4,"")))))</f>
        <v>#REF!</v>
      </c>
      <c r="E322" s="190" t="e">
        <f>'報告書（事業主控）'!#REF!</f>
        <v>#REF!</v>
      </c>
      <c r="F322" s="190" t="e">
        <f>'報告書（事業主控）'!#REF!</f>
        <v>#REF!</v>
      </c>
      <c r="G322" s="190" t="e">
        <f>IF(OR(LEFT(E322,2)="31",LEFT(E322,2)="34",LEFT(E322,2)="36",LEFT(E322,2)="37"),VLOOKUP(E322,労務比率2,'報告書（事業主控）'!#REF!,FALSE),VLOOKUP(E322,労務比率,'報告書（事業主控）'!#REF!,FALSE))</f>
        <v>#REF!</v>
      </c>
      <c r="H322" s="190" t="e">
        <f>IF(OR(LEFT(E322,2)="31",LEFT(E322,2)="34",LEFT(E322,2)="36",LEFT(E322,2)="37"),VLOOKUP(E322,労務比率2,'報告書（事業主控）'!#REF!+1,FALSE),VLOOKUP(E322,労務比率,'報告書（事業主控）'!#REF!+1,FALSE))</f>
        <v>#REF!</v>
      </c>
      <c r="I322" s="190" t="e">
        <f>'報告書（事業主控）'!#REF!</f>
        <v>#REF!</v>
      </c>
      <c r="J322" s="190" t="e">
        <f>'報告書（事業主控）'!#REF!</f>
        <v>#REF!</v>
      </c>
      <c r="K322" s="190" t="e">
        <f>'報告書（事業主控）'!#REF!</f>
        <v>#REF!</v>
      </c>
      <c r="L322" s="190">
        <f t="shared" si="27"/>
        <v>0</v>
      </c>
      <c r="M322" s="190">
        <f t="shared" si="28"/>
        <v>0</v>
      </c>
      <c r="N322" s="190" t="e">
        <f t="shared" ref="N322:N330" si="30">IF(R322=1,0,I322)</f>
        <v>#REF!</v>
      </c>
      <c r="O322" s="190" t="e">
        <f t="shared" si="29"/>
        <v>#REF!</v>
      </c>
      <c r="P322" s="190">
        <f>INT(SUMIF(O322:O330,0,I322:I330)*105/108)</f>
        <v>0</v>
      </c>
      <c r="Q322" s="190">
        <f>INT(P322*IF(COUNTIF(R322:R330,1)=0,0,SUMIF(R322:R330,1,G322:G330)/COUNTIF(R322:R330,1))/100)</f>
        <v>0</v>
      </c>
      <c r="R322" s="190" t="e">
        <f>IF(AND(J322=0,C322&gt;=設定シート!E$101,C322&lt;=設定シート!G$101),1,0)</f>
        <v>#REF!</v>
      </c>
    </row>
    <row r="323" spans="1:18" ht="15" customHeight="1">
      <c r="B323" s="190">
        <v>2</v>
      </c>
      <c r="C323" s="190" t="e">
        <f>'報告書（事業主控）'!#REF!</f>
        <v>#REF!</v>
      </c>
      <c r="D323" s="190" t="e">
        <f>IF(E323&lt;&gt;"31 水力発電施設、ずい道等新設事業","",IF('報告書（事業主控）'!#REF!=11,1,IF('報告書（事業主控）'!#REF!=13,2,IF('報告書（事業主控）'!#REF!=15,3,IF('報告書（事業主控）'!#REF!=17,4,"")))))</f>
        <v>#REF!</v>
      </c>
      <c r="E323" s="190" t="e">
        <f>'報告書（事業主控）'!#REF!</f>
        <v>#REF!</v>
      </c>
      <c r="F323" s="190" t="e">
        <f>'報告書（事業主控）'!#REF!</f>
        <v>#REF!</v>
      </c>
      <c r="G323" s="190" t="e">
        <f>IF(OR(LEFT(E323,2)="31",LEFT(E323,2)="34",LEFT(E323,2)="36",LEFT(E323,2)="37"),VLOOKUP(E323,労務比率2,'報告書（事業主控）'!#REF!,FALSE),VLOOKUP(E323,労務比率,'報告書（事業主控）'!#REF!,FALSE))</f>
        <v>#REF!</v>
      </c>
      <c r="H323" s="190" t="e">
        <f>IF(OR(LEFT(E323,2)="31",LEFT(E323,2)="34",LEFT(E323,2)="36",LEFT(E323,2)="37"),VLOOKUP(E323,労務比率2,'報告書（事業主控）'!#REF!+1,FALSE),VLOOKUP(E323,労務比率,'報告書（事業主控）'!#REF!+1,FALSE))</f>
        <v>#REF!</v>
      </c>
      <c r="I323" s="190" t="e">
        <f>'報告書（事業主控）'!#REF!</f>
        <v>#REF!</v>
      </c>
      <c r="J323" s="190" t="e">
        <f>'報告書（事業主控）'!#REF!</f>
        <v>#REF!</v>
      </c>
      <c r="K323" s="190" t="e">
        <f>'報告書（事業主控）'!#REF!</f>
        <v>#REF!</v>
      </c>
      <c r="L323" s="190">
        <f t="shared" si="27"/>
        <v>0</v>
      </c>
      <c r="M323" s="190">
        <f t="shared" si="28"/>
        <v>0</v>
      </c>
      <c r="N323" s="190" t="e">
        <f t="shared" si="30"/>
        <v>#REF!</v>
      </c>
      <c r="O323" s="190" t="e">
        <f t="shared" si="29"/>
        <v>#REF!</v>
      </c>
      <c r="R323" s="190" t="e">
        <f>IF(AND(J323=0,C323&gt;=設定シート!E$101,C323&lt;=設定シート!G$101),1,0)</f>
        <v>#REF!</v>
      </c>
    </row>
    <row r="324" spans="1:18" ht="15" customHeight="1">
      <c r="B324" s="190">
        <v>3</v>
      </c>
      <c r="C324" s="190" t="e">
        <f>'報告書（事業主控）'!#REF!</f>
        <v>#REF!</v>
      </c>
      <c r="D324" s="190" t="e">
        <f>IF(E324&lt;&gt;"31 水力発電施設、ずい道等新設事業","",IF('報告書（事業主控）'!#REF!=11,1,IF('報告書（事業主控）'!#REF!=13,2,IF('報告書（事業主控）'!#REF!=15,3,IF('報告書（事業主控）'!#REF!=17,4,"")))))</f>
        <v>#REF!</v>
      </c>
      <c r="E324" s="190" t="e">
        <f>'報告書（事業主控）'!#REF!</f>
        <v>#REF!</v>
      </c>
      <c r="F324" s="190" t="e">
        <f>'報告書（事業主控）'!#REF!</f>
        <v>#REF!</v>
      </c>
      <c r="G324" s="190" t="e">
        <f>IF(OR(LEFT(E324,2)="31",LEFT(E324,2)="34",LEFT(E324,2)="36",LEFT(E324,2)="37"),VLOOKUP(E324,労務比率2,'報告書（事業主控）'!#REF!,FALSE),VLOOKUP(E324,労務比率,'報告書（事業主控）'!#REF!,FALSE))</f>
        <v>#REF!</v>
      </c>
      <c r="H324" s="190" t="e">
        <f>IF(OR(LEFT(E324,2)="31",LEFT(E324,2)="34",LEFT(E324,2)="36",LEFT(E324,2)="37"),VLOOKUP(E324,労務比率2,'報告書（事業主控）'!#REF!+1,FALSE),VLOOKUP(E324,労務比率,'報告書（事業主控）'!#REF!+1,FALSE))</f>
        <v>#REF!</v>
      </c>
      <c r="I324" s="190" t="e">
        <f>'報告書（事業主控）'!#REF!</f>
        <v>#REF!</v>
      </c>
      <c r="J324" s="190" t="e">
        <f>'報告書（事業主控）'!#REF!</f>
        <v>#REF!</v>
      </c>
      <c r="K324" s="190" t="e">
        <f>'報告書（事業主控）'!#REF!</f>
        <v>#REF!</v>
      </c>
      <c r="L324" s="190">
        <f t="shared" si="27"/>
        <v>0</v>
      </c>
      <c r="M324" s="190">
        <f t="shared" si="28"/>
        <v>0</v>
      </c>
      <c r="N324" s="190" t="e">
        <f t="shared" si="30"/>
        <v>#REF!</v>
      </c>
      <c r="O324" s="190" t="e">
        <f t="shared" si="29"/>
        <v>#REF!</v>
      </c>
      <c r="R324" s="190" t="e">
        <f>IF(AND(J324=0,C324&gt;=設定シート!E$101,C324&lt;=設定シート!G$101),1,0)</f>
        <v>#REF!</v>
      </c>
    </row>
    <row r="325" spans="1:18" ht="15" customHeight="1">
      <c r="B325" s="190">
        <v>4</v>
      </c>
      <c r="C325" s="190" t="e">
        <f>'報告書（事業主控）'!#REF!</f>
        <v>#REF!</v>
      </c>
      <c r="D325" s="190" t="e">
        <f>IF(E325&lt;&gt;"31 水力発電施設、ずい道等新設事業","",IF('報告書（事業主控）'!#REF!=11,1,IF('報告書（事業主控）'!#REF!=13,2,IF('報告書（事業主控）'!#REF!=15,3,IF('報告書（事業主控）'!#REF!=17,4,"")))))</f>
        <v>#REF!</v>
      </c>
      <c r="E325" s="190" t="e">
        <f>'報告書（事業主控）'!#REF!</f>
        <v>#REF!</v>
      </c>
      <c r="F325" s="190" t="e">
        <f>'報告書（事業主控）'!#REF!</f>
        <v>#REF!</v>
      </c>
      <c r="G325" s="190" t="e">
        <f>IF(OR(LEFT(E325,2)="31",LEFT(E325,2)="34",LEFT(E325,2)="36",LEFT(E325,2)="37"),VLOOKUP(E325,労務比率2,'報告書（事業主控）'!#REF!,FALSE),VLOOKUP(E325,労務比率,'報告書（事業主控）'!#REF!,FALSE))</f>
        <v>#REF!</v>
      </c>
      <c r="H325" s="190" t="e">
        <f>IF(OR(LEFT(E325,2)="31",LEFT(E325,2)="34",LEFT(E325,2)="36",LEFT(E325,2)="37"),VLOOKUP(E325,労務比率2,'報告書（事業主控）'!#REF!+1,FALSE),VLOOKUP(E325,労務比率,'報告書（事業主控）'!#REF!+1,FALSE))</f>
        <v>#REF!</v>
      </c>
      <c r="I325" s="190" t="e">
        <f>'報告書（事業主控）'!#REF!</f>
        <v>#REF!</v>
      </c>
      <c r="J325" s="190" t="e">
        <f>'報告書（事業主控）'!#REF!</f>
        <v>#REF!</v>
      </c>
      <c r="K325" s="190" t="e">
        <f>'報告書（事業主控）'!#REF!</f>
        <v>#REF!</v>
      </c>
      <c r="L325" s="190">
        <f t="shared" si="27"/>
        <v>0</v>
      </c>
      <c r="M325" s="190">
        <f t="shared" si="28"/>
        <v>0</v>
      </c>
      <c r="N325" s="190" t="e">
        <f t="shared" si="30"/>
        <v>#REF!</v>
      </c>
      <c r="O325" s="190" t="e">
        <f t="shared" si="29"/>
        <v>#REF!</v>
      </c>
      <c r="R325" s="190" t="e">
        <f>IF(AND(J325=0,C325&gt;=設定シート!E$101,C325&lt;=設定シート!G$101),1,0)</f>
        <v>#REF!</v>
      </c>
    </row>
    <row r="326" spans="1:18" ht="15" customHeight="1">
      <c r="B326" s="190">
        <v>5</v>
      </c>
      <c r="C326" s="190" t="e">
        <f>'報告書（事業主控）'!#REF!</f>
        <v>#REF!</v>
      </c>
      <c r="D326" s="190" t="e">
        <f>IF(E326&lt;&gt;"31 水力発電施設、ずい道等新設事業","",IF('報告書（事業主控）'!#REF!=11,1,IF('報告書（事業主控）'!#REF!=13,2,IF('報告書（事業主控）'!#REF!=15,3,IF('報告書（事業主控）'!#REF!=17,4,"")))))</f>
        <v>#REF!</v>
      </c>
      <c r="E326" s="190" t="e">
        <f>'報告書（事業主控）'!#REF!</f>
        <v>#REF!</v>
      </c>
      <c r="F326" s="190" t="e">
        <f>'報告書（事業主控）'!#REF!</f>
        <v>#REF!</v>
      </c>
      <c r="G326" s="190" t="e">
        <f>IF(OR(LEFT(E326,2)="31",LEFT(E326,2)="34",LEFT(E326,2)="36",LEFT(E326,2)="37"),VLOOKUP(E326,労務比率2,'報告書（事業主控）'!#REF!,FALSE),VLOOKUP(E326,労務比率,'報告書（事業主控）'!#REF!,FALSE))</f>
        <v>#REF!</v>
      </c>
      <c r="H326" s="190" t="e">
        <f>IF(OR(LEFT(E326,2)="31",LEFT(E326,2)="34",LEFT(E326,2)="36",LEFT(E326,2)="37"),VLOOKUP(E326,労務比率2,'報告書（事業主控）'!#REF!+1,FALSE),VLOOKUP(E326,労務比率,'報告書（事業主控）'!#REF!+1,FALSE))</f>
        <v>#REF!</v>
      </c>
      <c r="I326" s="190" t="e">
        <f>'報告書（事業主控）'!#REF!</f>
        <v>#REF!</v>
      </c>
      <c r="J326" s="190" t="e">
        <f>'報告書（事業主控）'!#REF!</f>
        <v>#REF!</v>
      </c>
      <c r="K326" s="190" t="e">
        <f>'報告書（事業主控）'!#REF!</f>
        <v>#REF!</v>
      </c>
      <c r="L326" s="190">
        <f t="shared" si="27"/>
        <v>0</v>
      </c>
      <c r="M326" s="190">
        <f t="shared" si="28"/>
        <v>0</v>
      </c>
      <c r="N326" s="190" t="e">
        <f t="shared" si="30"/>
        <v>#REF!</v>
      </c>
      <c r="O326" s="190" t="e">
        <f t="shared" si="29"/>
        <v>#REF!</v>
      </c>
      <c r="R326" s="190" t="e">
        <f>IF(AND(J326=0,C326&gt;=設定シート!E$101,C326&lt;=設定シート!G$101),1,0)</f>
        <v>#REF!</v>
      </c>
    </row>
    <row r="327" spans="1:18" ht="15" customHeight="1">
      <c r="B327" s="190">
        <v>6</v>
      </c>
      <c r="C327" s="190" t="e">
        <f>'報告書（事業主控）'!#REF!</f>
        <v>#REF!</v>
      </c>
      <c r="D327" s="190" t="e">
        <f>IF(E327&lt;&gt;"31 水力発電施設、ずい道等新設事業","",IF('報告書（事業主控）'!#REF!=11,1,IF('報告書（事業主控）'!#REF!=13,2,IF('報告書（事業主控）'!#REF!=15,3,IF('報告書（事業主控）'!#REF!=17,4,"")))))</f>
        <v>#REF!</v>
      </c>
      <c r="E327" s="190" t="e">
        <f>'報告書（事業主控）'!#REF!</f>
        <v>#REF!</v>
      </c>
      <c r="F327" s="190" t="e">
        <f>'報告書（事業主控）'!#REF!</f>
        <v>#REF!</v>
      </c>
      <c r="G327" s="190" t="e">
        <f>IF(OR(LEFT(E327,2)="31",LEFT(E327,2)="34",LEFT(E327,2)="36",LEFT(E327,2)="37"),VLOOKUP(E327,労務比率2,'報告書（事業主控）'!#REF!,FALSE),VLOOKUP(E327,労務比率,'報告書（事業主控）'!#REF!,FALSE))</f>
        <v>#REF!</v>
      </c>
      <c r="H327" s="190" t="e">
        <f>IF(OR(LEFT(E327,2)="31",LEFT(E327,2)="34",LEFT(E327,2)="36",LEFT(E327,2)="37"),VLOOKUP(E327,労務比率2,'報告書（事業主控）'!#REF!+1,FALSE),VLOOKUP(E327,労務比率,'報告書（事業主控）'!#REF!+1,FALSE))</f>
        <v>#REF!</v>
      </c>
      <c r="I327" s="190" t="e">
        <f>'報告書（事業主控）'!#REF!</f>
        <v>#REF!</v>
      </c>
      <c r="J327" s="190" t="e">
        <f>'報告書（事業主控）'!#REF!</f>
        <v>#REF!</v>
      </c>
      <c r="K327" s="190" t="e">
        <f>'報告書（事業主控）'!#REF!</f>
        <v>#REF!</v>
      </c>
      <c r="L327" s="190">
        <f t="shared" si="27"/>
        <v>0</v>
      </c>
      <c r="M327" s="190">
        <f t="shared" si="28"/>
        <v>0</v>
      </c>
      <c r="N327" s="190" t="e">
        <f t="shared" si="30"/>
        <v>#REF!</v>
      </c>
      <c r="O327" s="190" t="e">
        <f t="shared" si="29"/>
        <v>#REF!</v>
      </c>
      <c r="R327" s="190" t="e">
        <f>IF(AND(J327=0,C327&gt;=設定シート!E$101,C327&lt;=設定シート!G$101),1,0)</f>
        <v>#REF!</v>
      </c>
    </row>
    <row r="328" spans="1:18" ht="15" customHeight="1">
      <c r="B328" s="190">
        <v>7</v>
      </c>
      <c r="C328" s="190" t="e">
        <f>'報告書（事業主控）'!#REF!</f>
        <v>#REF!</v>
      </c>
      <c r="D328" s="190" t="e">
        <f>IF(E328&lt;&gt;"31 水力発電施設、ずい道等新設事業","",IF('報告書（事業主控）'!#REF!=11,1,IF('報告書（事業主控）'!#REF!=13,2,IF('報告書（事業主控）'!#REF!=15,3,IF('報告書（事業主控）'!#REF!=17,4,"")))))</f>
        <v>#REF!</v>
      </c>
      <c r="E328" s="190" t="e">
        <f>'報告書（事業主控）'!#REF!</f>
        <v>#REF!</v>
      </c>
      <c r="F328" s="190" t="e">
        <f>'報告書（事業主控）'!#REF!</f>
        <v>#REF!</v>
      </c>
      <c r="G328" s="190" t="e">
        <f>IF(OR(LEFT(E328,2)="31",LEFT(E328,2)="34",LEFT(E328,2)="36",LEFT(E328,2)="37"),VLOOKUP(E328,労務比率2,'報告書（事業主控）'!#REF!,FALSE),VLOOKUP(E328,労務比率,'報告書（事業主控）'!#REF!,FALSE))</f>
        <v>#REF!</v>
      </c>
      <c r="H328" s="190" t="e">
        <f>IF(OR(LEFT(E328,2)="31",LEFT(E328,2)="34",LEFT(E328,2)="36",LEFT(E328,2)="37"),VLOOKUP(E328,労務比率2,'報告書（事業主控）'!#REF!+1,FALSE),VLOOKUP(E328,労務比率,'報告書（事業主控）'!#REF!+1,FALSE))</f>
        <v>#REF!</v>
      </c>
      <c r="I328" s="190" t="e">
        <f>'報告書（事業主控）'!#REF!</f>
        <v>#REF!</v>
      </c>
      <c r="J328" s="190" t="e">
        <f>'報告書（事業主控）'!#REF!</f>
        <v>#REF!</v>
      </c>
      <c r="K328" s="190" t="e">
        <f>'報告書（事業主控）'!#REF!</f>
        <v>#REF!</v>
      </c>
      <c r="L328" s="190">
        <f t="shared" si="27"/>
        <v>0</v>
      </c>
      <c r="M328" s="190">
        <f t="shared" si="28"/>
        <v>0</v>
      </c>
      <c r="N328" s="190" t="e">
        <f t="shared" si="30"/>
        <v>#REF!</v>
      </c>
      <c r="O328" s="190" t="e">
        <f t="shared" si="29"/>
        <v>#REF!</v>
      </c>
      <c r="R328" s="190" t="e">
        <f>IF(AND(J328=0,C328&gt;=設定シート!E$101,C328&lt;=設定シート!G$101),1,0)</f>
        <v>#REF!</v>
      </c>
    </row>
    <row r="329" spans="1:18" ht="15" customHeight="1">
      <c r="B329" s="190">
        <v>8</v>
      </c>
      <c r="C329" s="190" t="e">
        <f>'報告書（事業主控）'!#REF!</f>
        <v>#REF!</v>
      </c>
      <c r="D329" s="190" t="e">
        <f>IF(E329&lt;&gt;"31 水力発電施設、ずい道等新設事業","",IF('報告書（事業主控）'!#REF!=11,1,IF('報告書（事業主控）'!#REF!=13,2,IF('報告書（事業主控）'!#REF!=15,3,IF('報告書（事業主控）'!#REF!=17,4,"")))))</f>
        <v>#REF!</v>
      </c>
      <c r="E329" s="190" t="e">
        <f>'報告書（事業主控）'!#REF!</f>
        <v>#REF!</v>
      </c>
      <c r="F329" s="190" t="e">
        <f>'報告書（事業主控）'!#REF!</f>
        <v>#REF!</v>
      </c>
      <c r="G329" s="190" t="e">
        <f>IF(OR(LEFT(E329,2)="31",LEFT(E329,2)="34",LEFT(E329,2)="36",LEFT(E329,2)="37"),VLOOKUP(E329,労務比率2,'報告書（事業主控）'!#REF!,FALSE),VLOOKUP(E329,労務比率,'報告書（事業主控）'!#REF!,FALSE))</f>
        <v>#REF!</v>
      </c>
      <c r="H329" s="190" t="e">
        <f>IF(OR(LEFT(E329,2)="31",LEFT(E329,2)="34",LEFT(E329,2)="36",LEFT(E329,2)="37"),VLOOKUP(E329,労務比率2,'報告書（事業主控）'!#REF!+1,FALSE),VLOOKUP(E329,労務比率,'報告書（事業主控）'!#REF!+1,FALSE))</f>
        <v>#REF!</v>
      </c>
      <c r="I329" s="190" t="e">
        <f>'報告書（事業主控）'!#REF!</f>
        <v>#REF!</v>
      </c>
      <c r="J329" s="190" t="e">
        <f>'報告書（事業主控）'!#REF!</f>
        <v>#REF!</v>
      </c>
      <c r="K329" s="190" t="e">
        <f>'報告書（事業主控）'!#REF!</f>
        <v>#REF!</v>
      </c>
      <c r="L329" s="190">
        <f t="shared" si="27"/>
        <v>0</v>
      </c>
      <c r="M329" s="190">
        <f t="shared" si="28"/>
        <v>0</v>
      </c>
      <c r="N329" s="190" t="e">
        <f t="shared" si="30"/>
        <v>#REF!</v>
      </c>
      <c r="O329" s="190" t="e">
        <f t="shared" si="29"/>
        <v>#REF!</v>
      </c>
      <c r="R329" s="190" t="e">
        <f>IF(AND(J329=0,C329&gt;=設定シート!E$101,C329&lt;=設定シート!G$101),1,0)</f>
        <v>#REF!</v>
      </c>
    </row>
    <row r="330" spans="1:18" ht="15" customHeight="1">
      <c r="B330" s="190">
        <v>9</v>
      </c>
      <c r="C330" s="190" t="e">
        <f>'報告書（事業主控）'!#REF!</f>
        <v>#REF!</v>
      </c>
      <c r="D330" s="190" t="e">
        <f>IF(E330&lt;&gt;"31 水力発電施設、ずい道等新設事業","",IF('報告書（事業主控）'!#REF!=11,1,IF('報告書（事業主控）'!#REF!=13,2,IF('報告書（事業主控）'!#REF!=15,3,IF('報告書（事業主控）'!#REF!=17,4,"")))))</f>
        <v>#REF!</v>
      </c>
      <c r="E330" s="190" t="e">
        <f>'報告書（事業主控）'!#REF!</f>
        <v>#REF!</v>
      </c>
      <c r="F330" s="190" t="e">
        <f>'報告書（事業主控）'!#REF!</f>
        <v>#REF!</v>
      </c>
      <c r="G330" s="190" t="e">
        <f>IF(OR(LEFT(E330,2)="31",LEFT(E330,2)="34",LEFT(E330,2)="36",LEFT(E330,2)="37"),VLOOKUP(E330,労務比率2,'報告書（事業主控）'!#REF!,FALSE),VLOOKUP(E330,労務比率,'報告書（事業主控）'!#REF!,FALSE))</f>
        <v>#REF!</v>
      </c>
      <c r="H330" s="190" t="e">
        <f>IF(OR(LEFT(E330,2)="31",LEFT(E330,2)="34",LEFT(E330,2)="36",LEFT(E330,2)="37"),VLOOKUP(E330,労務比率2,'報告書（事業主控）'!#REF!+1,FALSE),VLOOKUP(E330,労務比率,'報告書（事業主控）'!#REF!+1,FALSE))</f>
        <v>#REF!</v>
      </c>
      <c r="I330" s="190" t="e">
        <f>'報告書（事業主控）'!#REF!</f>
        <v>#REF!</v>
      </c>
      <c r="J330" s="190" t="e">
        <f>'報告書（事業主控）'!#REF!</f>
        <v>#REF!</v>
      </c>
      <c r="K330" s="190" t="e">
        <f>'報告書（事業主控）'!#REF!</f>
        <v>#REF!</v>
      </c>
      <c r="L330" s="190">
        <f t="shared" si="27"/>
        <v>0</v>
      </c>
      <c r="M330" s="190">
        <f t="shared" si="28"/>
        <v>0</v>
      </c>
      <c r="N330" s="190" t="e">
        <f t="shared" si="30"/>
        <v>#REF!</v>
      </c>
      <c r="O330" s="190" t="e">
        <f t="shared" si="29"/>
        <v>#REF!</v>
      </c>
      <c r="R330" s="190" t="e">
        <f>IF(AND(J330=0,C330&gt;=設定シート!E$101,C330&lt;=設定シート!G$101),1,0)</f>
        <v>#REF!</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45" customWidth="1"/>
    <col min="115" max="115" width="1.25" style="39" customWidth="1"/>
    <col min="116" max="117" width="19.125" style="39" customWidth="1"/>
    <col min="118" max="16384" width="1.25" style="39"/>
  </cols>
  <sheetData>
    <row r="1" spans="3:117" s="39" customFormat="1" ht="9.1" customHeight="1" thickBot="1">
      <c r="C1" s="40"/>
      <c r="D1" s="40"/>
      <c r="E1" s="40"/>
      <c r="F1" s="40"/>
      <c r="G1" s="40"/>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row>
    <row r="2" spans="3:117" s="39" customFormat="1" ht="27.1" customHeight="1" thickBot="1">
      <c r="C2" s="40"/>
      <c r="D2" s="1193" t="s">
        <v>263</v>
      </c>
      <c r="E2" s="1193"/>
      <c r="F2" s="1193"/>
      <c r="G2" s="1193"/>
      <c r="H2" s="1193"/>
      <c r="I2" s="1193"/>
      <c r="J2" s="1193"/>
      <c r="K2" s="1193"/>
      <c r="L2" s="1194"/>
      <c r="M2" s="1195"/>
      <c r="N2" s="1195"/>
      <c r="O2" s="1195"/>
      <c r="P2" s="1196"/>
      <c r="Q2" s="42" t="s">
        <v>264</v>
      </c>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3:117" s="39" customFormat="1" ht="11.95" customHeight="1" thickBot="1">
      <c r="C3" s="42"/>
      <c r="D3" s="42"/>
      <c r="E3" s="42"/>
      <c r="F3" s="40"/>
      <c r="G3" s="43"/>
      <c r="H3" s="42"/>
      <c r="I3" s="41"/>
      <c r="J3" s="41"/>
      <c r="K3" s="42"/>
      <c r="L3" s="42"/>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row>
    <row r="4" spans="3:117" s="39" customFormat="1" ht="27.1" customHeight="1" thickBot="1">
      <c r="C4" s="42"/>
      <c r="D4" s="42" t="s">
        <v>265</v>
      </c>
      <c r="E4" s="42"/>
      <c r="F4" s="42"/>
      <c r="G4" s="42"/>
      <c r="H4" s="41"/>
      <c r="I4" s="41"/>
      <c r="J4" s="41"/>
      <c r="K4" s="41"/>
      <c r="L4" s="41"/>
      <c r="M4" s="41"/>
      <c r="N4" s="41"/>
      <c r="O4" s="41"/>
      <c r="P4" s="41"/>
      <c r="Q4" s="41"/>
      <c r="R4" s="41"/>
      <c r="S4" s="41"/>
      <c r="T4" s="41"/>
      <c r="U4" s="41"/>
      <c r="V4" s="41"/>
      <c r="W4" s="1197"/>
      <c r="X4" s="1198"/>
      <c r="Y4" s="1198"/>
      <c r="Z4" s="1198"/>
      <c r="AA4" s="1198"/>
      <c r="AB4" s="1198"/>
      <c r="AC4" s="1198"/>
      <c r="AD4" s="1198"/>
      <c r="AE4" s="1198"/>
      <c r="AF4" s="1199"/>
      <c r="AG4" s="41"/>
      <c r="AH4" s="44" t="s">
        <v>56</v>
      </c>
      <c r="AI4" s="240" t="str">
        <f>IF(W4="行わない","（概算保険料額から充当を行います。）","（還付請求書を別途作成する必要があります。）")</f>
        <v>（還付請求書を別途作成する必要があります。）</v>
      </c>
      <c r="AJ4" s="41"/>
      <c r="AK4" s="41"/>
      <c r="AL4" s="41"/>
      <c r="AM4" s="41"/>
      <c r="AN4" s="41"/>
      <c r="AO4" s="41"/>
      <c r="AP4" s="41"/>
      <c r="AQ4" s="41"/>
      <c r="AR4" s="41"/>
      <c r="AS4" s="41"/>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row>
    <row r="5" spans="3:117" s="39" customFormat="1" ht="11.95" customHeight="1">
      <c r="C5" s="42"/>
      <c r="D5" s="42"/>
      <c r="E5" s="42"/>
      <c r="F5" s="42"/>
      <c r="G5" s="42"/>
      <c r="H5" s="41"/>
      <c r="I5" s="41"/>
      <c r="J5" s="41"/>
      <c r="K5" s="41"/>
      <c r="L5" s="41"/>
      <c r="M5" s="41"/>
      <c r="N5" s="41"/>
      <c r="O5" s="41"/>
      <c r="P5" s="41"/>
      <c r="Q5" s="41"/>
      <c r="R5" s="41"/>
      <c r="S5" s="41"/>
      <c r="T5" s="41"/>
      <c r="U5" s="41"/>
      <c r="V5" s="41"/>
      <c r="W5" s="238"/>
      <c r="X5" s="186"/>
      <c r="Y5" s="186"/>
      <c r="Z5" s="186"/>
      <c r="AA5" s="186"/>
      <c r="AB5" s="186"/>
      <c r="AC5" s="186"/>
      <c r="AD5" s="186"/>
      <c r="AE5" s="186"/>
      <c r="AF5" s="186"/>
      <c r="AG5" s="41"/>
      <c r="AH5" s="44"/>
      <c r="AJ5" s="41"/>
      <c r="AK5" s="41"/>
      <c r="AL5" s="41"/>
      <c r="AM5" s="41"/>
      <c r="AN5" s="41"/>
      <c r="AO5" s="41"/>
      <c r="AP5" s="41"/>
      <c r="AQ5" s="41"/>
      <c r="AR5" s="41"/>
      <c r="AS5" s="41"/>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DL5" s="1200" t="s">
        <v>266</v>
      </c>
      <c r="DM5" s="1201"/>
    </row>
    <row r="6" spans="3:117" s="39" customFormat="1" ht="27.1" customHeight="1">
      <c r="C6" s="40"/>
      <c r="D6" s="239" t="s">
        <v>267</v>
      </c>
      <c r="E6" s="42"/>
      <c r="F6" s="42"/>
      <c r="G6" s="42"/>
      <c r="H6" s="42"/>
      <c r="I6" s="42"/>
      <c r="J6" s="42"/>
      <c r="K6" s="42"/>
      <c r="L6" s="177"/>
      <c r="M6" s="177"/>
      <c r="N6" s="177"/>
      <c r="O6" s="177"/>
      <c r="P6" s="177"/>
      <c r="Q6" s="42"/>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L6" s="218" t="s">
        <v>405</v>
      </c>
      <c r="DM6" s="218" t="s">
        <v>406</v>
      </c>
    </row>
    <row r="7" spans="3:117" s="39" customFormat="1" ht="27.1" customHeight="1">
      <c r="C7" s="40"/>
      <c r="D7" s="42" t="s">
        <v>268</v>
      </c>
      <c r="E7" s="42"/>
      <c r="F7" s="42"/>
      <c r="G7" s="42"/>
      <c r="H7" s="42"/>
      <c r="I7" s="42"/>
      <c r="J7" s="42"/>
      <c r="K7" s="42"/>
      <c r="L7" s="177"/>
      <c r="M7" s="177"/>
      <c r="N7" s="177"/>
      <c r="O7" s="177"/>
      <c r="P7" s="177"/>
      <c r="Q7" s="42"/>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L7" s="208">
        <v>1</v>
      </c>
      <c r="DM7" s="219"/>
    </row>
    <row r="8" spans="3:117" s="39" customFormat="1" ht="15" customHeight="1">
      <c r="C8" s="40"/>
      <c r="D8" s="40"/>
      <c r="E8" s="40"/>
      <c r="F8" s="40"/>
      <c r="G8" s="4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DL8" s="208">
        <v>2</v>
      </c>
    </row>
    <row r="9" spans="3:117" ht="8.1999999999999993" customHeight="1" thickBot="1">
      <c r="F9" s="814" t="s">
        <v>269</v>
      </c>
      <c r="G9" s="814"/>
      <c r="H9" s="814"/>
      <c r="I9" s="814" t="s">
        <v>270</v>
      </c>
      <c r="J9" s="814"/>
      <c r="K9" s="814"/>
      <c r="L9" s="46"/>
      <c r="AA9" s="47"/>
      <c r="AB9" s="47"/>
      <c r="AC9" s="866" t="s">
        <v>271</v>
      </c>
      <c r="AD9" s="866"/>
      <c r="AE9" s="866"/>
      <c r="AF9" s="866"/>
      <c r="AG9" s="866"/>
      <c r="AH9" s="866"/>
      <c r="AI9" s="866"/>
      <c r="AJ9" s="866"/>
      <c r="AK9" s="866"/>
      <c r="AL9" s="866"/>
      <c r="AM9" s="866"/>
      <c r="AN9" s="866"/>
      <c r="AO9" s="47"/>
      <c r="AP9" s="47"/>
      <c r="AQ9" s="866" t="s">
        <v>272</v>
      </c>
      <c r="AR9" s="866"/>
      <c r="AS9" s="866"/>
      <c r="AT9" s="866"/>
      <c r="AU9" s="866"/>
      <c r="AV9" s="866"/>
      <c r="AW9" s="866"/>
      <c r="AX9" s="866"/>
      <c r="AY9" s="866"/>
      <c r="AZ9" s="866"/>
      <c r="BA9" s="866"/>
      <c r="BB9" s="866"/>
      <c r="BC9" s="866"/>
      <c r="DL9" s="208">
        <v>3</v>
      </c>
    </row>
    <row r="10" spans="3:117" ht="8.1999999999999993" customHeight="1">
      <c r="F10" s="815"/>
      <c r="G10" s="815"/>
      <c r="H10" s="815"/>
      <c r="I10" s="814"/>
      <c r="J10" s="814"/>
      <c r="K10" s="814"/>
      <c r="L10" s="48"/>
      <c r="AA10" s="47"/>
      <c r="AB10" s="47"/>
      <c r="AC10" s="866"/>
      <c r="AD10" s="866"/>
      <c r="AE10" s="866"/>
      <c r="AF10" s="866"/>
      <c r="AG10" s="866"/>
      <c r="AH10" s="866"/>
      <c r="AI10" s="866"/>
      <c r="AJ10" s="866"/>
      <c r="AK10" s="866"/>
      <c r="AL10" s="866"/>
      <c r="AM10" s="866"/>
      <c r="AN10" s="866"/>
      <c r="AO10" s="47"/>
      <c r="AP10" s="47"/>
      <c r="AQ10" s="866"/>
      <c r="AR10" s="866"/>
      <c r="AS10" s="866"/>
      <c r="AT10" s="866"/>
      <c r="AU10" s="866"/>
      <c r="AV10" s="866"/>
      <c r="AW10" s="866"/>
      <c r="AX10" s="866"/>
      <c r="AY10" s="866"/>
      <c r="AZ10" s="866"/>
      <c r="BA10" s="866"/>
      <c r="BB10" s="866"/>
      <c r="BC10" s="866"/>
      <c r="CG10" s="867" t="s">
        <v>273</v>
      </c>
      <c r="CH10" s="868"/>
      <c r="CI10" s="868"/>
      <c r="CJ10" s="868"/>
      <c r="CK10" s="868"/>
      <c r="CL10" s="868"/>
      <c r="CM10" s="868"/>
      <c r="CN10" s="868"/>
      <c r="CO10" s="868"/>
      <c r="CP10" s="868"/>
      <c r="CQ10" s="868"/>
      <c r="CR10" s="868"/>
      <c r="CS10" s="868"/>
      <c r="CT10" s="868"/>
      <c r="CU10" s="868"/>
      <c r="CV10" s="868"/>
      <c r="CW10" s="868"/>
      <c r="CX10" s="868"/>
      <c r="CY10" s="868"/>
      <c r="CZ10" s="868"/>
      <c r="DA10" s="868"/>
      <c r="DB10" s="868"/>
      <c r="DC10" s="869"/>
    </row>
    <row r="11" spans="3:117" ht="8.1999999999999993" customHeight="1">
      <c r="F11" s="873">
        <v>3</v>
      </c>
      <c r="G11" s="874"/>
      <c r="H11" s="875"/>
      <c r="J11" s="873">
        <v>2</v>
      </c>
      <c r="K11" s="874"/>
      <c r="L11" s="875"/>
      <c r="N11" s="873">
        <v>7</v>
      </c>
      <c r="O11" s="874"/>
      <c r="P11" s="875"/>
      <c r="R11" s="873">
        <v>0</v>
      </c>
      <c r="S11" s="874"/>
      <c r="T11" s="875"/>
      <c r="V11" s="873">
        <v>1</v>
      </c>
      <c r="W11" s="874"/>
      <c r="X11" s="875"/>
      <c r="AC11" s="882"/>
      <c r="AD11" s="883"/>
      <c r="AE11" s="884"/>
      <c r="AG11" s="882"/>
      <c r="AH11" s="894"/>
      <c r="AI11" s="895"/>
      <c r="AQ11" s="882"/>
      <c r="AR11" s="883"/>
      <c r="AS11" s="884"/>
      <c r="AT11" s="891"/>
      <c r="AU11" s="812"/>
      <c r="CG11" s="870"/>
      <c r="CH11" s="871"/>
      <c r="CI11" s="871"/>
      <c r="CJ11" s="871"/>
      <c r="CK11" s="871"/>
      <c r="CL11" s="871"/>
      <c r="CM11" s="871"/>
      <c r="CN11" s="871"/>
      <c r="CO11" s="871"/>
      <c r="CP11" s="871"/>
      <c r="CQ11" s="871"/>
      <c r="CR11" s="871"/>
      <c r="CS11" s="871"/>
      <c r="CT11" s="871"/>
      <c r="CU11" s="871"/>
      <c r="CV11" s="871"/>
      <c r="CW11" s="871"/>
      <c r="CX11" s="871"/>
      <c r="CY11" s="871"/>
      <c r="CZ11" s="871"/>
      <c r="DA11" s="871"/>
      <c r="DB11" s="871"/>
      <c r="DC11" s="872"/>
    </row>
    <row r="12" spans="3:117" ht="8.1999999999999993" customHeight="1">
      <c r="F12" s="876"/>
      <c r="G12" s="877"/>
      <c r="H12" s="878"/>
      <c r="J12" s="876"/>
      <c r="K12" s="877"/>
      <c r="L12" s="878"/>
      <c r="N12" s="876"/>
      <c r="O12" s="877"/>
      <c r="P12" s="878"/>
      <c r="R12" s="876"/>
      <c r="S12" s="877"/>
      <c r="T12" s="878"/>
      <c r="V12" s="876"/>
      <c r="W12" s="877"/>
      <c r="X12" s="878"/>
      <c r="AC12" s="885"/>
      <c r="AD12" s="886"/>
      <c r="AE12" s="887"/>
      <c r="AG12" s="896"/>
      <c r="AH12" s="897"/>
      <c r="AI12" s="898"/>
      <c r="AQ12" s="885"/>
      <c r="AR12" s="886"/>
      <c r="AS12" s="887"/>
      <c r="AT12" s="891"/>
      <c r="AU12" s="812"/>
      <c r="CD12" s="22"/>
      <c r="CE12" s="49"/>
      <c r="CF12" s="49"/>
      <c r="CG12" s="870"/>
      <c r="CH12" s="871"/>
      <c r="CI12" s="871"/>
      <c r="CJ12" s="871"/>
      <c r="CK12" s="871"/>
      <c r="CL12" s="871"/>
      <c r="CM12" s="871"/>
      <c r="CN12" s="871"/>
      <c r="CO12" s="871"/>
      <c r="CP12" s="871"/>
      <c r="CQ12" s="871"/>
      <c r="CR12" s="871"/>
      <c r="CS12" s="871"/>
      <c r="CT12" s="871"/>
      <c r="CU12" s="871"/>
      <c r="CV12" s="871"/>
      <c r="CW12" s="871"/>
      <c r="CX12" s="871"/>
      <c r="CY12" s="871"/>
      <c r="CZ12" s="871"/>
      <c r="DA12" s="871"/>
      <c r="DB12" s="871"/>
      <c r="DC12" s="872"/>
    </row>
    <row r="13" spans="3:117" ht="8.1999999999999993" customHeight="1">
      <c r="F13" s="876"/>
      <c r="G13" s="877"/>
      <c r="H13" s="878"/>
      <c r="J13" s="876"/>
      <c r="K13" s="877"/>
      <c r="L13" s="878"/>
      <c r="N13" s="876"/>
      <c r="O13" s="877"/>
      <c r="P13" s="878"/>
      <c r="R13" s="876"/>
      <c r="S13" s="877"/>
      <c r="T13" s="878"/>
      <c r="V13" s="876"/>
      <c r="W13" s="877"/>
      <c r="X13" s="878"/>
      <c r="AC13" s="885"/>
      <c r="AD13" s="886"/>
      <c r="AE13" s="887"/>
      <c r="AG13" s="896"/>
      <c r="AH13" s="897"/>
      <c r="AI13" s="898"/>
      <c r="AQ13" s="885"/>
      <c r="AR13" s="886"/>
      <c r="AS13" s="887"/>
      <c r="AT13" s="891"/>
      <c r="AU13" s="812"/>
      <c r="CD13" s="22"/>
      <c r="CE13" s="49"/>
      <c r="CF13" s="49"/>
      <c r="CG13" s="870"/>
      <c r="CH13" s="871"/>
      <c r="CI13" s="871"/>
      <c r="CJ13" s="871"/>
      <c r="CK13" s="871"/>
      <c r="CL13" s="871"/>
      <c r="CM13" s="871"/>
      <c r="CN13" s="871"/>
      <c r="CO13" s="871"/>
      <c r="CP13" s="871"/>
      <c r="CQ13" s="871"/>
      <c r="CR13" s="871"/>
      <c r="CS13" s="871"/>
      <c r="CT13" s="871"/>
      <c r="CU13" s="871"/>
      <c r="CV13" s="871"/>
      <c r="CW13" s="871"/>
      <c r="CX13" s="871"/>
      <c r="CY13" s="871"/>
      <c r="CZ13" s="871"/>
      <c r="DA13" s="871"/>
      <c r="DB13" s="871"/>
      <c r="DC13" s="872"/>
    </row>
    <row r="14" spans="3:117" ht="8.1999999999999993" customHeight="1">
      <c r="F14" s="879"/>
      <c r="G14" s="880"/>
      <c r="H14" s="881"/>
      <c r="J14" s="879"/>
      <c r="K14" s="880"/>
      <c r="L14" s="881"/>
      <c r="N14" s="879"/>
      <c r="O14" s="880"/>
      <c r="P14" s="881"/>
      <c r="R14" s="879"/>
      <c r="S14" s="880"/>
      <c r="T14" s="881"/>
      <c r="V14" s="879"/>
      <c r="W14" s="880"/>
      <c r="X14" s="881"/>
      <c r="AC14" s="888"/>
      <c r="AD14" s="889"/>
      <c r="AE14" s="890"/>
      <c r="AG14" s="899"/>
      <c r="AH14" s="900"/>
      <c r="AI14" s="901"/>
      <c r="AQ14" s="888"/>
      <c r="AR14" s="889"/>
      <c r="AS14" s="890"/>
      <c r="AT14" s="891"/>
      <c r="AU14" s="812"/>
      <c r="BD14" s="50"/>
      <c r="BE14" s="51"/>
      <c r="BF14" s="51"/>
      <c r="BG14" s="51"/>
      <c r="BH14" s="51"/>
      <c r="BI14" s="892" t="s">
        <v>274</v>
      </c>
      <c r="BJ14" s="892"/>
      <c r="BK14" s="892"/>
      <c r="BL14" s="892"/>
      <c r="BM14" s="892"/>
      <c r="BN14" s="892"/>
      <c r="BO14" s="892"/>
      <c r="BP14" s="892"/>
      <c r="BQ14" s="892"/>
      <c r="BR14" s="892"/>
      <c r="BS14" s="892"/>
      <c r="BT14" s="892"/>
      <c r="BU14" s="892"/>
      <c r="BV14" s="51"/>
      <c r="BW14" s="51"/>
      <c r="BX14" s="51"/>
      <c r="BY14" s="51"/>
      <c r="BZ14" s="52"/>
      <c r="CG14" s="870"/>
      <c r="CH14" s="871"/>
      <c r="CI14" s="871"/>
      <c r="CJ14" s="871"/>
      <c r="CK14" s="871"/>
      <c r="CL14" s="871"/>
      <c r="CM14" s="871"/>
      <c r="CN14" s="871"/>
      <c r="CO14" s="871"/>
      <c r="CP14" s="871"/>
      <c r="CQ14" s="871"/>
      <c r="CR14" s="871"/>
      <c r="CS14" s="871"/>
      <c r="CT14" s="871"/>
      <c r="CU14" s="871"/>
      <c r="CV14" s="871"/>
      <c r="CW14" s="871"/>
      <c r="CX14" s="871"/>
      <c r="CY14" s="871"/>
      <c r="CZ14" s="871"/>
      <c r="DA14" s="871"/>
      <c r="DB14" s="871"/>
      <c r="DC14" s="872"/>
    </row>
    <row r="15" spans="3:117" ht="8.1999999999999993" customHeight="1">
      <c r="BD15" s="53"/>
      <c r="BE15" s="54"/>
      <c r="BF15" s="54"/>
      <c r="BG15" s="54"/>
      <c r="BH15" s="54"/>
      <c r="BI15" s="893"/>
      <c r="BJ15" s="893"/>
      <c r="BK15" s="893"/>
      <c r="BL15" s="893"/>
      <c r="BM15" s="893"/>
      <c r="BN15" s="893"/>
      <c r="BO15" s="893"/>
      <c r="BP15" s="893"/>
      <c r="BQ15" s="893"/>
      <c r="BR15" s="893"/>
      <c r="BS15" s="893"/>
      <c r="BT15" s="893"/>
      <c r="BU15" s="893"/>
      <c r="BV15" s="54"/>
      <c r="BW15" s="54"/>
      <c r="BX15" s="54"/>
      <c r="BY15" s="54"/>
      <c r="BZ15" s="55"/>
      <c r="CF15" s="56"/>
      <c r="CG15" s="870"/>
      <c r="CH15" s="871"/>
      <c r="CI15" s="871"/>
      <c r="CJ15" s="871"/>
      <c r="CK15" s="871"/>
      <c r="CL15" s="871"/>
      <c r="CM15" s="871"/>
      <c r="CN15" s="871"/>
      <c r="CO15" s="871"/>
      <c r="CP15" s="871"/>
      <c r="CQ15" s="871"/>
      <c r="CR15" s="871"/>
      <c r="CS15" s="871"/>
      <c r="CT15" s="871"/>
      <c r="CU15" s="871"/>
      <c r="CV15" s="871"/>
      <c r="CW15" s="871"/>
      <c r="CX15" s="871"/>
      <c r="CY15" s="871"/>
      <c r="CZ15" s="871"/>
      <c r="DA15" s="871"/>
      <c r="DB15" s="871"/>
      <c r="DC15" s="872"/>
    </row>
    <row r="16" spans="3:117" ht="8.1999999999999993" customHeight="1">
      <c r="C16" s="902" t="s">
        <v>275</v>
      </c>
      <c r="D16" s="903"/>
      <c r="E16" s="904"/>
      <c r="F16" s="908" t="s">
        <v>276</v>
      </c>
      <c r="G16" s="909"/>
      <c r="H16" s="909"/>
      <c r="I16" s="909"/>
      <c r="J16" s="909"/>
      <c r="K16" s="909"/>
      <c r="L16" s="910"/>
      <c r="M16" s="914" t="s">
        <v>277</v>
      </c>
      <c r="N16" s="914"/>
      <c r="O16" s="914"/>
      <c r="P16" s="916" t="s">
        <v>278</v>
      </c>
      <c r="Q16" s="916"/>
      <c r="R16" s="916"/>
      <c r="S16" s="916"/>
      <c r="T16" s="916"/>
      <c r="U16" s="916"/>
      <c r="V16" s="918" t="s">
        <v>279</v>
      </c>
      <c r="W16" s="918"/>
      <c r="X16" s="918"/>
      <c r="Y16" s="918"/>
      <c r="Z16" s="918"/>
      <c r="AA16" s="918"/>
      <c r="AB16" s="918"/>
      <c r="AC16" s="918"/>
      <c r="AD16" s="918"/>
      <c r="AE16" s="918"/>
      <c r="AF16" s="918"/>
      <c r="AG16" s="918"/>
      <c r="AH16" s="918"/>
      <c r="AI16" s="918"/>
      <c r="AJ16" s="918"/>
      <c r="AK16" s="918"/>
      <c r="AL16" s="918"/>
      <c r="AM16" s="918"/>
      <c r="AN16" s="918" t="s">
        <v>280</v>
      </c>
      <c r="AO16" s="918"/>
      <c r="AP16" s="918"/>
      <c r="AQ16" s="918"/>
      <c r="AR16" s="918"/>
      <c r="AS16" s="918"/>
      <c r="AT16" s="918"/>
      <c r="AU16" s="918"/>
      <c r="AV16" s="918"/>
      <c r="AW16" s="918"/>
      <c r="AX16" s="918"/>
      <c r="AY16" s="920"/>
      <c r="AZ16" s="57"/>
      <c r="BD16" s="833" t="s">
        <v>281</v>
      </c>
      <c r="BE16" s="833"/>
      <c r="BF16" s="833"/>
      <c r="BG16" s="833"/>
      <c r="BH16" s="833"/>
      <c r="BI16" s="833" t="s">
        <v>282</v>
      </c>
      <c r="BJ16" s="833"/>
      <c r="BK16" s="833"/>
      <c r="BL16" s="833"/>
      <c r="BM16" s="833"/>
      <c r="BN16" s="833"/>
      <c r="BO16" s="834" t="s">
        <v>283</v>
      </c>
      <c r="BP16" s="835"/>
      <c r="BQ16" s="835"/>
      <c r="BR16" s="835"/>
      <c r="BS16" s="835"/>
      <c r="BT16" s="835"/>
      <c r="BU16" s="836"/>
      <c r="BV16" s="840" t="s">
        <v>284</v>
      </c>
      <c r="BW16" s="841"/>
      <c r="BX16" s="841"/>
      <c r="BY16" s="841"/>
      <c r="BZ16" s="842"/>
      <c r="CG16" s="846" t="s">
        <v>285</v>
      </c>
      <c r="CH16" s="847"/>
      <c r="CI16" s="847"/>
      <c r="CJ16" s="847"/>
      <c r="CK16" s="847"/>
      <c r="CL16" s="847"/>
      <c r="CM16" s="847"/>
      <c r="CN16" s="847"/>
      <c r="CO16" s="847"/>
      <c r="CP16" s="847"/>
      <c r="CQ16" s="847"/>
      <c r="CR16" s="847"/>
      <c r="CS16" s="847"/>
      <c r="CT16" s="847"/>
      <c r="CU16" s="847"/>
      <c r="CV16" s="847"/>
      <c r="CW16" s="847"/>
      <c r="CX16" s="847"/>
      <c r="CY16" s="847"/>
      <c r="CZ16" s="847"/>
      <c r="DA16" s="847"/>
      <c r="DB16" s="847"/>
      <c r="DC16" s="848"/>
    </row>
    <row r="17" spans="3:107" ht="8.1999999999999993" customHeight="1">
      <c r="C17" s="905"/>
      <c r="D17" s="906"/>
      <c r="E17" s="907"/>
      <c r="F17" s="911"/>
      <c r="G17" s="912"/>
      <c r="H17" s="912"/>
      <c r="I17" s="912"/>
      <c r="J17" s="912"/>
      <c r="K17" s="912"/>
      <c r="L17" s="913"/>
      <c r="M17" s="915"/>
      <c r="N17" s="915"/>
      <c r="O17" s="915"/>
      <c r="P17" s="917"/>
      <c r="Q17" s="917"/>
      <c r="R17" s="917"/>
      <c r="S17" s="917"/>
      <c r="T17" s="917"/>
      <c r="U17" s="917"/>
      <c r="V17" s="919"/>
      <c r="W17" s="919"/>
      <c r="X17" s="919"/>
      <c r="Y17" s="919"/>
      <c r="Z17" s="919"/>
      <c r="AA17" s="919"/>
      <c r="AB17" s="919"/>
      <c r="AC17" s="919"/>
      <c r="AD17" s="919"/>
      <c r="AE17" s="919"/>
      <c r="AF17" s="919"/>
      <c r="AG17" s="919"/>
      <c r="AH17" s="919"/>
      <c r="AI17" s="919"/>
      <c r="AJ17" s="919"/>
      <c r="AK17" s="919"/>
      <c r="AL17" s="919"/>
      <c r="AM17" s="919"/>
      <c r="AN17" s="919"/>
      <c r="AO17" s="919"/>
      <c r="AP17" s="919"/>
      <c r="AQ17" s="919"/>
      <c r="AR17" s="919"/>
      <c r="AS17" s="919"/>
      <c r="AT17" s="919"/>
      <c r="AU17" s="919"/>
      <c r="AV17" s="919"/>
      <c r="AW17" s="919"/>
      <c r="AX17" s="919"/>
      <c r="AY17" s="921"/>
      <c r="AZ17" s="60"/>
      <c r="BD17" s="833"/>
      <c r="BE17" s="833"/>
      <c r="BF17" s="833"/>
      <c r="BG17" s="833"/>
      <c r="BH17" s="833"/>
      <c r="BI17" s="833"/>
      <c r="BJ17" s="833"/>
      <c r="BK17" s="833"/>
      <c r="BL17" s="833"/>
      <c r="BM17" s="833"/>
      <c r="BN17" s="833"/>
      <c r="BO17" s="837"/>
      <c r="BP17" s="838"/>
      <c r="BQ17" s="838"/>
      <c r="BR17" s="838"/>
      <c r="BS17" s="838"/>
      <c r="BT17" s="838"/>
      <c r="BU17" s="839"/>
      <c r="BV17" s="843"/>
      <c r="BW17" s="844"/>
      <c r="BX17" s="844"/>
      <c r="BY17" s="844"/>
      <c r="BZ17" s="845"/>
      <c r="CF17" s="22"/>
      <c r="CG17" s="849"/>
      <c r="CH17" s="847"/>
      <c r="CI17" s="847"/>
      <c r="CJ17" s="847"/>
      <c r="CK17" s="847"/>
      <c r="CL17" s="847"/>
      <c r="CM17" s="847"/>
      <c r="CN17" s="847"/>
      <c r="CO17" s="847"/>
      <c r="CP17" s="847"/>
      <c r="CQ17" s="847"/>
      <c r="CR17" s="847"/>
      <c r="CS17" s="847"/>
      <c r="CT17" s="847"/>
      <c r="CU17" s="847"/>
      <c r="CV17" s="847"/>
      <c r="CW17" s="847"/>
      <c r="CX17" s="847"/>
      <c r="CY17" s="847"/>
      <c r="CZ17" s="847"/>
      <c r="DA17" s="847"/>
      <c r="DB17" s="847"/>
      <c r="DC17" s="848"/>
    </row>
    <row r="18" spans="3:107" ht="2.35" customHeight="1">
      <c r="C18" s="905"/>
      <c r="D18" s="906"/>
      <c r="E18" s="907"/>
      <c r="F18" s="61"/>
      <c r="G18" s="62"/>
      <c r="H18" s="62"/>
      <c r="I18" s="62"/>
      <c r="J18" s="62"/>
      <c r="K18" s="62"/>
      <c r="L18" s="62"/>
      <c r="M18" s="62"/>
      <c r="N18" s="62"/>
      <c r="O18" s="62"/>
      <c r="P18" s="63"/>
      <c r="Q18" s="63"/>
      <c r="R18" s="63"/>
      <c r="S18" s="63"/>
      <c r="T18" s="63"/>
      <c r="U18" s="63"/>
      <c r="V18" s="64"/>
      <c r="W18" s="64"/>
      <c r="X18" s="64"/>
      <c r="Y18" s="64"/>
      <c r="Z18" s="64"/>
      <c r="AA18" s="64"/>
      <c r="AB18" s="64"/>
      <c r="AC18" s="64"/>
      <c r="AD18" s="64"/>
      <c r="AE18" s="64"/>
      <c r="AF18" s="64"/>
      <c r="AG18" s="64"/>
      <c r="AH18" s="64"/>
      <c r="AI18" s="64"/>
      <c r="AJ18" s="64"/>
      <c r="AK18" s="64"/>
      <c r="AL18" s="64"/>
      <c r="AM18" s="64"/>
      <c r="AN18" s="65"/>
      <c r="AO18" s="65"/>
      <c r="AP18" s="65"/>
      <c r="AQ18" s="64"/>
      <c r="AR18" s="64"/>
      <c r="AS18" s="64"/>
      <c r="AT18" s="64"/>
      <c r="AU18" s="64"/>
      <c r="AV18" s="64"/>
      <c r="AW18" s="64"/>
      <c r="AX18" s="64"/>
      <c r="AY18" s="64"/>
      <c r="AZ18" s="66"/>
      <c r="BD18" s="840"/>
      <c r="BE18" s="841"/>
      <c r="BF18" s="841"/>
      <c r="BG18" s="841"/>
      <c r="BH18" s="842"/>
      <c r="BI18" s="840"/>
      <c r="BJ18" s="841"/>
      <c r="BK18" s="841"/>
      <c r="BL18" s="841"/>
      <c r="BM18" s="841"/>
      <c r="BN18" s="842"/>
      <c r="BO18" s="856"/>
      <c r="BP18" s="857"/>
      <c r="BQ18" s="857"/>
      <c r="BR18" s="857"/>
      <c r="BS18" s="857"/>
      <c r="BT18" s="857"/>
      <c r="BU18" s="858"/>
      <c r="BV18" s="840"/>
      <c r="BW18" s="841"/>
      <c r="BX18" s="841"/>
      <c r="BY18" s="841"/>
      <c r="BZ18" s="842"/>
      <c r="CF18" s="22"/>
      <c r="CG18" s="849"/>
      <c r="CH18" s="847"/>
      <c r="CI18" s="847"/>
      <c r="CJ18" s="847"/>
      <c r="CK18" s="847"/>
      <c r="CL18" s="847"/>
      <c r="CM18" s="847"/>
      <c r="CN18" s="847"/>
      <c r="CO18" s="847"/>
      <c r="CP18" s="847"/>
      <c r="CQ18" s="847"/>
      <c r="CR18" s="847"/>
      <c r="CS18" s="847"/>
      <c r="CT18" s="847"/>
      <c r="CU18" s="847"/>
      <c r="CV18" s="847"/>
      <c r="CW18" s="847"/>
      <c r="CX18" s="847"/>
      <c r="CY18" s="847"/>
      <c r="CZ18" s="847"/>
      <c r="DA18" s="847"/>
      <c r="DB18" s="847"/>
      <c r="DC18" s="848"/>
    </row>
    <row r="19" spans="3:107" ht="8.1999999999999993" customHeight="1">
      <c r="C19" s="905"/>
      <c r="D19" s="906"/>
      <c r="E19" s="907"/>
      <c r="F19" s="67"/>
      <c r="G19" s="940">
        <f>'報告書（事業主控）'!J10</f>
        <v>0</v>
      </c>
      <c r="H19" s="941"/>
      <c r="I19" s="941"/>
      <c r="J19" s="931">
        <f>'報告書（事業主控）'!K10</f>
        <v>0</v>
      </c>
      <c r="K19" s="923"/>
      <c r="L19" s="924"/>
      <c r="M19" s="931">
        <f>'報告書（事業主控）'!L10</f>
        <v>0</v>
      </c>
      <c r="N19" s="923"/>
      <c r="O19" s="924"/>
      <c r="P19" s="942">
        <f>'報告書（事業主控）'!M10</f>
        <v>0</v>
      </c>
      <c r="Q19" s="943"/>
      <c r="R19" s="944"/>
      <c r="S19" s="942">
        <f>'報告書（事業主控）'!N10</f>
        <v>0</v>
      </c>
      <c r="T19" s="943"/>
      <c r="U19" s="944"/>
      <c r="V19" s="931">
        <f>'報告書（事業主控）'!O10</f>
        <v>0</v>
      </c>
      <c r="W19" s="923"/>
      <c r="X19" s="924"/>
      <c r="Y19" s="931">
        <f>'報告書（事業主控）'!P10</f>
        <v>0</v>
      </c>
      <c r="Z19" s="923"/>
      <c r="AA19" s="924"/>
      <c r="AB19" s="931">
        <f>'報告書（事業主控）'!Q10</f>
        <v>0</v>
      </c>
      <c r="AC19" s="923"/>
      <c r="AD19" s="924"/>
      <c r="AE19" s="931">
        <f>'報告書（事業主控）'!R10</f>
        <v>0</v>
      </c>
      <c r="AF19" s="923"/>
      <c r="AG19" s="924"/>
      <c r="AH19" s="931">
        <f>'報告書（事業主控）'!S10</f>
        <v>0</v>
      </c>
      <c r="AI19" s="923"/>
      <c r="AJ19" s="924"/>
      <c r="AK19" s="931">
        <f>'報告書（事業主控）'!T10</f>
        <v>0</v>
      </c>
      <c r="AL19" s="923"/>
      <c r="AM19" s="934"/>
      <c r="AN19" s="937" t="s">
        <v>286</v>
      </c>
      <c r="AO19" s="938"/>
      <c r="AP19" s="939"/>
      <c r="AQ19" s="922">
        <f>'報告書（事業主控）'!U10</f>
        <v>0</v>
      </c>
      <c r="AR19" s="923"/>
      <c r="AS19" s="924"/>
      <c r="AT19" s="931">
        <f>'報告書（事業主控）'!V10</f>
        <v>0</v>
      </c>
      <c r="AU19" s="923"/>
      <c r="AV19" s="924"/>
      <c r="AW19" s="931">
        <f>'報告書（事業主控）'!W10</f>
        <v>0</v>
      </c>
      <c r="AX19" s="923"/>
      <c r="AY19" s="934"/>
      <c r="AZ19" s="68"/>
      <c r="BA19" s="812"/>
      <c r="BB19" s="812"/>
      <c r="BD19" s="853"/>
      <c r="BE19" s="854"/>
      <c r="BF19" s="854"/>
      <c r="BG19" s="854"/>
      <c r="BH19" s="855"/>
      <c r="BI19" s="853"/>
      <c r="BJ19" s="854"/>
      <c r="BK19" s="854"/>
      <c r="BL19" s="854"/>
      <c r="BM19" s="854"/>
      <c r="BN19" s="855"/>
      <c r="BO19" s="859"/>
      <c r="BP19" s="860"/>
      <c r="BQ19" s="860"/>
      <c r="BR19" s="860"/>
      <c r="BS19" s="860"/>
      <c r="BT19" s="860"/>
      <c r="BU19" s="861"/>
      <c r="BV19" s="853"/>
      <c r="BW19" s="854"/>
      <c r="BX19" s="854"/>
      <c r="BY19" s="854"/>
      <c r="BZ19" s="855"/>
      <c r="CF19" s="22"/>
      <c r="CG19" s="849"/>
      <c r="CH19" s="847"/>
      <c r="CI19" s="847"/>
      <c r="CJ19" s="847"/>
      <c r="CK19" s="847"/>
      <c r="CL19" s="847"/>
      <c r="CM19" s="847"/>
      <c r="CN19" s="847"/>
      <c r="CO19" s="847"/>
      <c r="CP19" s="847"/>
      <c r="CQ19" s="847"/>
      <c r="CR19" s="847"/>
      <c r="CS19" s="847"/>
      <c r="CT19" s="847"/>
      <c r="CU19" s="847"/>
      <c r="CV19" s="847"/>
      <c r="CW19" s="847"/>
      <c r="CX19" s="847"/>
      <c r="CY19" s="847"/>
      <c r="CZ19" s="847"/>
      <c r="DA19" s="847"/>
      <c r="DB19" s="847"/>
      <c r="DC19" s="848"/>
    </row>
    <row r="20" spans="3:107" ht="8.1999999999999993" customHeight="1">
      <c r="C20" s="905"/>
      <c r="D20" s="906"/>
      <c r="E20" s="907"/>
      <c r="F20" s="67"/>
      <c r="G20" s="940"/>
      <c r="H20" s="941"/>
      <c r="I20" s="941"/>
      <c r="J20" s="932"/>
      <c r="K20" s="926"/>
      <c r="L20" s="927"/>
      <c r="M20" s="932"/>
      <c r="N20" s="926"/>
      <c r="O20" s="927"/>
      <c r="P20" s="945"/>
      <c r="Q20" s="946"/>
      <c r="R20" s="947"/>
      <c r="S20" s="945"/>
      <c r="T20" s="946"/>
      <c r="U20" s="947"/>
      <c r="V20" s="932"/>
      <c r="W20" s="926"/>
      <c r="X20" s="927"/>
      <c r="Y20" s="932"/>
      <c r="Z20" s="926"/>
      <c r="AA20" s="927"/>
      <c r="AB20" s="932"/>
      <c r="AC20" s="926"/>
      <c r="AD20" s="927"/>
      <c r="AE20" s="932"/>
      <c r="AF20" s="926"/>
      <c r="AG20" s="927"/>
      <c r="AH20" s="932"/>
      <c r="AI20" s="926"/>
      <c r="AJ20" s="927"/>
      <c r="AK20" s="932"/>
      <c r="AL20" s="926"/>
      <c r="AM20" s="935"/>
      <c r="AN20" s="937"/>
      <c r="AO20" s="938"/>
      <c r="AP20" s="939"/>
      <c r="AQ20" s="925"/>
      <c r="AR20" s="926"/>
      <c r="AS20" s="927"/>
      <c r="AT20" s="932"/>
      <c r="AU20" s="926"/>
      <c r="AV20" s="927"/>
      <c r="AW20" s="932"/>
      <c r="AX20" s="926"/>
      <c r="AY20" s="935"/>
      <c r="AZ20" s="69"/>
      <c r="BA20" s="812"/>
      <c r="BB20" s="812"/>
      <c r="BD20" s="853"/>
      <c r="BE20" s="854"/>
      <c r="BF20" s="854"/>
      <c r="BG20" s="854"/>
      <c r="BH20" s="855"/>
      <c r="BI20" s="853"/>
      <c r="BJ20" s="854"/>
      <c r="BK20" s="854"/>
      <c r="BL20" s="854"/>
      <c r="BM20" s="854"/>
      <c r="BN20" s="855"/>
      <c r="BO20" s="859"/>
      <c r="BP20" s="860"/>
      <c r="BQ20" s="860"/>
      <c r="BR20" s="860"/>
      <c r="BS20" s="860"/>
      <c r="BT20" s="860"/>
      <c r="BU20" s="861"/>
      <c r="BV20" s="853"/>
      <c r="BW20" s="854"/>
      <c r="BX20" s="854"/>
      <c r="BY20" s="854"/>
      <c r="BZ20" s="855"/>
      <c r="CG20" s="849"/>
      <c r="CH20" s="847"/>
      <c r="CI20" s="847"/>
      <c r="CJ20" s="847"/>
      <c r="CK20" s="847"/>
      <c r="CL20" s="847"/>
      <c r="CM20" s="847"/>
      <c r="CN20" s="847"/>
      <c r="CO20" s="847"/>
      <c r="CP20" s="847"/>
      <c r="CQ20" s="847"/>
      <c r="CR20" s="847"/>
      <c r="CS20" s="847"/>
      <c r="CT20" s="847"/>
      <c r="CU20" s="847"/>
      <c r="CV20" s="847"/>
      <c r="CW20" s="847"/>
      <c r="CX20" s="847"/>
      <c r="CY20" s="847"/>
      <c r="CZ20" s="847"/>
      <c r="DA20" s="847"/>
      <c r="DB20" s="847"/>
      <c r="DC20" s="848"/>
    </row>
    <row r="21" spans="3:107" ht="8.1999999999999993" customHeight="1">
      <c r="C21" s="905"/>
      <c r="D21" s="906"/>
      <c r="E21" s="907"/>
      <c r="F21" s="67"/>
      <c r="G21" s="940"/>
      <c r="H21" s="941"/>
      <c r="I21" s="941"/>
      <c r="J21" s="933"/>
      <c r="K21" s="929"/>
      <c r="L21" s="930"/>
      <c r="M21" s="933"/>
      <c r="N21" s="929"/>
      <c r="O21" s="930"/>
      <c r="P21" s="948"/>
      <c r="Q21" s="949"/>
      <c r="R21" s="950"/>
      <c r="S21" s="948"/>
      <c r="T21" s="949"/>
      <c r="U21" s="950"/>
      <c r="V21" s="933"/>
      <c r="W21" s="929"/>
      <c r="X21" s="930"/>
      <c r="Y21" s="933"/>
      <c r="Z21" s="929"/>
      <c r="AA21" s="930"/>
      <c r="AB21" s="933"/>
      <c r="AC21" s="929"/>
      <c r="AD21" s="930"/>
      <c r="AE21" s="933"/>
      <c r="AF21" s="929"/>
      <c r="AG21" s="930"/>
      <c r="AH21" s="933"/>
      <c r="AI21" s="929"/>
      <c r="AJ21" s="930"/>
      <c r="AK21" s="933"/>
      <c r="AL21" s="929"/>
      <c r="AM21" s="936"/>
      <c r="AN21" s="937"/>
      <c r="AO21" s="938"/>
      <c r="AP21" s="939"/>
      <c r="AQ21" s="928"/>
      <c r="AR21" s="929"/>
      <c r="AS21" s="930"/>
      <c r="AT21" s="933"/>
      <c r="AU21" s="929"/>
      <c r="AV21" s="930"/>
      <c r="AW21" s="933"/>
      <c r="AX21" s="929"/>
      <c r="AY21" s="936"/>
      <c r="AZ21" s="69"/>
      <c r="BA21" s="812"/>
      <c r="BB21" s="812"/>
      <c r="BD21" s="853"/>
      <c r="BE21" s="854"/>
      <c r="BF21" s="854"/>
      <c r="BG21" s="854"/>
      <c r="BH21" s="855"/>
      <c r="BI21" s="853"/>
      <c r="BJ21" s="854"/>
      <c r="BK21" s="854"/>
      <c r="BL21" s="854"/>
      <c r="BM21" s="854"/>
      <c r="BN21" s="855"/>
      <c r="BO21" s="859"/>
      <c r="BP21" s="860"/>
      <c r="BQ21" s="860"/>
      <c r="BR21" s="860"/>
      <c r="BS21" s="860"/>
      <c r="BT21" s="860"/>
      <c r="BU21" s="861"/>
      <c r="BV21" s="853"/>
      <c r="BW21" s="854"/>
      <c r="BX21" s="854"/>
      <c r="BY21" s="854"/>
      <c r="BZ21" s="855"/>
      <c r="CG21" s="849"/>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8"/>
    </row>
    <row r="22" spans="3:107" ht="2.35" customHeight="1">
      <c r="C22" s="71"/>
      <c r="D22" s="72"/>
      <c r="E22" s="73"/>
      <c r="F22" s="74"/>
      <c r="G22" s="58"/>
      <c r="H22" s="58"/>
      <c r="I22" s="58"/>
      <c r="J22" s="58"/>
      <c r="K22" s="58"/>
      <c r="L22" s="58"/>
      <c r="M22" s="58"/>
      <c r="N22" s="58"/>
      <c r="O22" s="58"/>
      <c r="P22" s="75"/>
      <c r="Q22" s="75"/>
      <c r="R22" s="75"/>
      <c r="S22" s="75"/>
      <c r="T22" s="75"/>
      <c r="U22" s="75"/>
      <c r="V22" s="58"/>
      <c r="W22" s="58"/>
      <c r="X22" s="58"/>
      <c r="Y22" s="58"/>
      <c r="Z22" s="58"/>
      <c r="AA22" s="58"/>
      <c r="AB22" s="58"/>
      <c r="AC22" s="58"/>
      <c r="AD22" s="58"/>
      <c r="AE22" s="58"/>
      <c r="AF22" s="58"/>
      <c r="AG22" s="58"/>
      <c r="AH22" s="58"/>
      <c r="AI22" s="58"/>
      <c r="AJ22" s="58"/>
      <c r="AK22" s="58"/>
      <c r="AL22" s="58"/>
      <c r="AM22" s="58"/>
      <c r="AN22" s="70"/>
      <c r="AO22" s="70"/>
      <c r="AP22" s="70"/>
      <c r="AQ22" s="58"/>
      <c r="AR22" s="58"/>
      <c r="AS22" s="58"/>
      <c r="AT22" s="58"/>
      <c r="AU22" s="58"/>
      <c r="AV22" s="58"/>
      <c r="AW22" s="58"/>
      <c r="AX22" s="58"/>
      <c r="AY22" s="58"/>
      <c r="AZ22" s="59"/>
      <c r="BA22" s="76"/>
      <c r="BD22" s="853"/>
      <c r="BE22" s="854"/>
      <c r="BF22" s="854"/>
      <c r="BG22" s="854"/>
      <c r="BH22" s="855"/>
      <c r="BI22" s="853"/>
      <c r="BJ22" s="854"/>
      <c r="BK22" s="854"/>
      <c r="BL22" s="854"/>
      <c r="BM22" s="854"/>
      <c r="BN22" s="855"/>
      <c r="BO22" s="859"/>
      <c r="BP22" s="860"/>
      <c r="BQ22" s="860"/>
      <c r="BR22" s="860"/>
      <c r="BS22" s="860"/>
      <c r="BT22" s="860"/>
      <c r="BU22" s="861"/>
      <c r="BV22" s="853"/>
      <c r="BW22" s="854"/>
      <c r="BX22" s="854"/>
      <c r="BY22" s="854"/>
      <c r="BZ22" s="855"/>
      <c r="CG22" s="849"/>
      <c r="CH22" s="847"/>
      <c r="CI22" s="847"/>
      <c r="CJ22" s="847"/>
      <c r="CK22" s="847"/>
      <c r="CL22" s="847"/>
      <c r="CM22" s="847"/>
      <c r="CN22" s="847"/>
      <c r="CO22" s="847"/>
      <c r="CP22" s="847"/>
      <c r="CQ22" s="847"/>
      <c r="CR22" s="847"/>
      <c r="CS22" s="847"/>
      <c r="CT22" s="847"/>
      <c r="CU22" s="847"/>
      <c r="CV22" s="847"/>
      <c r="CW22" s="847"/>
      <c r="CX22" s="847"/>
      <c r="CY22" s="847"/>
      <c r="CZ22" s="847"/>
      <c r="DA22" s="847"/>
      <c r="DB22" s="847"/>
      <c r="DC22" s="848"/>
    </row>
    <row r="23" spans="3:107" ht="8.1999999999999993" customHeight="1">
      <c r="BD23" s="843"/>
      <c r="BE23" s="844"/>
      <c r="BF23" s="844"/>
      <c r="BG23" s="844"/>
      <c r="BH23" s="845"/>
      <c r="BI23" s="843"/>
      <c r="BJ23" s="844"/>
      <c r="BK23" s="844"/>
      <c r="BL23" s="844"/>
      <c r="BM23" s="844"/>
      <c r="BN23" s="845"/>
      <c r="BO23" s="862"/>
      <c r="BP23" s="863"/>
      <c r="BQ23" s="863"/>
      <c r="BR23" s="863"/>
      <c r="BS23" s="863"/>
      <c r="BT23" s="863"/>
      <c r="BU23" s="864"/>
      <c r="BV23" s="843"/>
      <c r="BW23" s="844"/>
      <c r="BX23" s="844"/>
      <c r="BY23" s="844"/>
      <c r="BZ23" s="845"/>
      <c r="CG23" s="849"/>
      <c r="CH23" s="847"/>
      <c r="CI23" s="847"/>
      <c r="CJ23" s="847"/>
      <c r="CK23" s="847"/>
      <c r="CL23" s="847"/>
      <c r="CM23" s="847"/>
      <c r="CN23" s="847"/>
      <c r="CO23" s="847"/>
      <c r="CP23" s="847"/>
      <c r="CQ23" s="847"/>
      <c r="CR23" s="847"/>
      <c r="CS23" s="847"/>
      <c r="CT23" s="847"/>
      <c r="CU23" s="847"/>
      <c r="CV23" s="847"/>
      <c r="CW23" s="847"/>
      <c r="CX23" s="847"/>
      <c r="CY23" s="847"/>
      <c r="CZ23" s="847"/>
      <c r="DA23" s="847"/>
      <c r="DB23" s="847"/>
      <c r="DC23" s="848"/>
    </row>
    <row r="24" spans="3:107" ht="8.1999999999999993" customHeight="1">
      <c r="CG24" s="849"/>
      <c r="CH24" s="847"/>
      <c r="CI24" s="847"/>
      <c r="CJ24" s="847"/>
      <c r="CK24" s="847"/>
      <c r="CL24" s="847"/>
      <c r="CM24" s="847"/>
      <c r="CN24" s="847"/>
      <c r="CO24" s="847"/>
      <c r="CP24" s="847"/>
      <c r="CQ24" s="847"/>
      <c r="CR24" s="847"/>
      <c r="CS24" s="847"/>
      <c r="CT24" s="847"/>
      <c r="CU24" s="847"/>
      <c r="CV24" s="847"/>
      <c r="CW24" s="847"/>
      <c r="CX24" s="847"/>
      <c r="CY24" s="847"/>
      <c r="CZ24" s="847"/>
      <c r="DA24" s="847"/>
      <c r="DB24" s="847"/>
      <c r="DC24" s="848"/>
    </row>
    <row r="25" spans="3:107" ht="8.1999999999999993" customHeight="1">
      <c r="G25" s="865" t="s">
        <v>287</v>
      </c>
      <c r="H25" s="865"/>
      <c r="I25" s="865"/>
      <c r="J25" s="865"/>
      <c r="K25" s="865"/>
      <c r="L25" s="865"/>
      <c r="M25" s="865"/>
      <c r="N25" s="865"/>
      <c r="O25" s="865"/>
      <c r="P25" s="865"/>
      <c r="Q25" s="865"/>
      <c r="R25" s="865"/>
      <c r="S25" s="865"/>
      <c r="T25" s="865"/>
      <c r="U25" s="865"/>
      <c r="V25" s="865"/>
      <c r="W25" s="865"/>
      <c r="X25" s="865"/>
      <c r="Y25" s="865"/>
      <c r="Z25" s="865"/>
      <c r="AA25" s="865"/>
      <c r="AN25" s="799" t="s">
        <v>449</v>
      </c>
      <c r="AO25" s="799"/>
      <c r="AP25" s="799"/>
      <c r="AQ25" s="799"/>
      <c r="AR25" s="799"/>
      <c r="AS25" s="799"/>
      <c r="AT25" s="799"/>
      <c r="AU25" s="799"/>
      <c r="AV25" s="799"/>
      <c r="AW25" s="799"/>
      <c r="AX25" s="799"/>
      <c r="AY25" s="799"/>
      <c r="AZ25" s="799"/>
      <c r="BA25" s="799"/>
      <c r="BB25" s="799"/>
      <c r="BC25" s="799"/>
      <c r="BD25" s="799"/>
      <c r="BE25" s="799"/>
      <c r="BF25" s="799"/>
      <c r="BG25" s="799"/>
      <c r="BH25" s="799"/>
      <c r="BI25" s="799"/>
      <c r="BS25" s="865" t="s">
        <v>288</v>
      </c>
      <c r="BT25" s="865"/>
      <c r="BU25" s="865"/>
      <c r="BV25" s="865"/>
      <c r="BW25" s="865"/>
      <c r="BX25" s="865"/>
      <c r="BY25" s="865"/>
      <c r="BZ25" s="865"/>
      <c r="CA25" s="865"/>
      <c r="CB25" s="865"/>
      <c r="CC25" s="865"/>
      <c r="CG25" s="849"/>
      <c r="CH25" s="847"/>
      <c r="CI25" s="847"/>
      <c r="CJ25" s="847"/>
      <c r="CK25" s="847"/>
      <c r="CL25" s="847"/>
      <c r="CM25" s="847"/>
      <c r="CN25" s="847"/>
      <c r="CO25" s="847"/>
      <c r="CP25" s="847"/>
      <c r="CQ25" s="847"/>
      <c r="CR25" s="847"/>
      <c r="CS25" s="847"/>
      <c r="CT25" s="847"/>
      <c r="CU25" s="847"/>
      <c r="CV25" s="847"/>
      <c r="CW25" s="847"/>
      <c r="CX25" s="847"/>
      <c r="CY25" s="847"/>
      <c r="CZ25" s="847"/>
      <c r="DA25" s="847"/>
      <c r="DB25" s="847"/>
      <c r="DC25" s="848"/>
    </row>
    <row r="26" spans="3:107" ht="8.1999999999999993" customHeight="1" thickBot="1">
      <c r="G26" s="865"/>
      <c r="H26" s="865"/>
      <c r="I26" s="865"/>
      <c r="J26" s="865"/>
      <c r="K26" s="865"/>
      <c r="L26" s="865"/>
      <c r="M26" s="865"/>
      <c r="N26" s="865"/>
      <c r="O26" s="865"/>
      <c r="P26" s="865"/>
      <c r="Q26" s="865"/>
      <c r="R26" s="865"/>
      <c r="S26" s="865"/>
      <c r="T26" s="865"/>
      <c r="U26" s="865"/>
      <c r="V26" s="865"/>
      <c r="W26" s="865"/>
      <c r="X26" s="865"/>
      <c r="Y26" s="865"/>
      <c r="Z26" s="865"/>
      <c r="AA26" s="865"/>
      <c r="AN26" s="799"/>
      <c r="AO26" s="799"/>
      <c r="AP26" s="799"/>
      <c r="AQ26" s="799"/>
      <c r="AR26" s="799"/>
      <c r="AS26" s="799"/>
      <c r="AT26" s="799"/>
      <c r="AU26" s="799"/>
      <c r="AV26" s="799"/>
      <c r="AW26" s="799"/>
      <c r="AX26" s="799"/>
      <c r="AY26" s="799"/>
      <c r="AZ26" s="799"/>
      <c r="BA26" s="799"/>
      <c r="BB26" s="799"/>
      <c r="BC26" s="799"/>
      <c r="BD26" s="799"/>
      <c r="BE26" s="799"/>
      <c r="BF26" s="799"/>
      <c r="BG26" s="799"/>
      <c r="BH26" s="799"/>
      <c r="BI26" s="799"/>
      <c r="BS26" s="865"/>
      <c r="BT26" s="865"/>
      <c r="BU26" s="865"/>
      <c r="BV26" s="865"/>
      <c r="BW26" s="865"/>
      <c r="BX26" s="865"/>
      <c r="BY26" s="865"/>
      <c r="BZ26" s="865"/>
      <c r="CA26" s="865"/>
      <c r="CB26" s="865"/>
      <c r="CC26" s="865"/>
      <c r="CG26" s="850"/>
      <c r="CH26" s="851"/>
      <c r="CI26" s="851"/>
      <c r="CJ26" s="851"/>
      <c r="CK26" s="851"/>
      <c r="CL26" s="851"/>
      <c r="CM26" s="851"/>
      <c r="CN26" s="851"/>
      <c r="CO26" s="851"/>
      <c r="CP26" s="851"/>
      <c r="CQ26" s="851"/>
      <c r="CR26" s="851"/>
      <c r="CS26" s="851"/>
      <c r="CT26" s="851"/>
      <c r="CU26" s="851"/>
      <c r="CV26" s="851"/>
      <c r="CW26" s="851"/>
      <c r="CX26" s="851"/>
      <c r="CY26" s="851"/>
      <c r="CZ26" s="851"/>
      <c r="DA26" s="851"/>
      <c r="DB26" s="851"/>
      <c r="DC26" s="852"/>
    </row>
    <row r="27" spans="3:107" ht="8.1999999999999993" customHeight="1">
      <c r="G27" s="964" t="s">
        <v>289</v>
      </c>
      <c r="H27" s="965"/>
      <c r="I27" s="966"/>
      <c r="J27" s="961" t="s">
        <v>290</v>
      </c>
      <c r="K27" s="961"/>
      <c r="L27" s="961"/>
      <c r="M27" s="908"/>
      <c r="N27" s="909"/>
      <c r="O27" s="909"/>
      <c r="P27" s="958" t="s">
        <v>38</v>
      </c>
      <c r="Q27" s="959"/>
      <c r="R27" s="960"/>
      <c r="S27" s="961" t="s">
        <v>290</v>
      </c>
      <c r="T27" s="961"/>
      <c r="U27" s="961"/>
      <c r="V27" s="908"/>
      <c r="W27" s="909"/>
      <c r="X27" s="909"/>
      <c r="Y27" s="958" t="s">
        <v>39</v>
      </c>
      <c r="Z27" s="959"/>
      <c r="AA27" s="960"/>
      <c r="AB27" s="961" t="s">
        <v>290</v>
      </c>
      <c r="AC27" s="961"/>
      <c r="AD27" s="961"/>
      <c r="AE27" s="908"/>
      <c r="AF27" s="909"/>
      <c r="AG27" s="909"/>
      <c r="AH27" s="958" t="s">
        <v>291</v>
      </c>
      <c r="AI27" s="959"/>
      <c r="AJ27" s="960"/>
      <c r="AK27" s="891"/>
      <c r="AL27" s="968"/>
      <c r="AM27" s="66"/>
      <c r="AN27" s="964" t="s">
        <v>289</v>
      </c>
      <c r="AO27" s="965"/>
      <c r="AP27" s="966"/>
      <c r="AQ27" s="961" t="s">
        <v>290</v>
      </c>
      <c r="AR27" s="961"/>
      <c r="AS27" s="961"/>
      <c r="AT27" s="908"/>
      <c r="AU27" s="909"/>
      <c r="AV27" s="909"/>
      <c r="AW27" s="958" t="s">
        <v>38</v>
      </c>
      <c r="AX27" s="959"/>
      <c r="AY27" s="960"/>
      <c r="AZ27" s="961" t="s">
        <v>290</v>
      </c>
      <c r="BA27" s="961"/>
      <c r="BB27" s="961"/>
      <c r="BC27" s="908"/>
      <c r="BD27" s="909"/>
      <c r="BE27" s="909"/>
      <c r="BF27" s="958" t="s">
        <v>39</v>
      </c>
      <c r="BG27" s="959"/>
      <c r="BH27" s="960"/>
      <c r="BI27" s="961" t="s">
        <v>290</v>
      </c>
      <c r="BJ27" s="961"/>
      <c r="BK27" s="961"/>
      <c r="BL27" s="908"/>
      <c r="BM27" s="909"/>
      <c r="BN27" s="909"/>
      <c r="BO27" s="958" t="s">
        <v>291</v>
      </c>
      <c r="BP27" s="959"/>
      <c r="BQ27" s="960"/>
      <c r="BR27" s="891"/>
      <c r="BS27" s="968"/>
      <c r="BU27" s="967"/>
      <c r="BV27" s="967"/>
      <c r="BW27" s="967"/>
      <c r="BX27" s="891"/>
      <c r="BY27" s="968"/>
    </row>
    <row r="28" spans="3:107" ht="8.1999999999999993" customHeight="1">
      <c r="G28" s="951"/>
      <c r="H28" s="798"/>
      <c r="I28" s="955"/>
      <c r="J28" s="962"/>
      <c r="K28" s="962"/>
      <c r="L28" s="962"/>
      <c r="M28" s="951"/>
      <c r="N28" s="798"/>
      <c r="O28" s="798"/>
      <c r="P28" s="954"/>
      <c r="Q28" s="798"/>
      <c r="R28" s="955"/>
      <c r="S28" s="962"/>
      <c r="T28" s="962"/>
      <c r="U28" s="962"/>
      <c r="V28" s="951"/>
      <c r="W28" s="798"/>
      <c r="X28" s="798"/>
      <c r="Y28" s="954"/>
      <c r="Z28" s="798"/>
      <c r="AA28" s="955"/>
      <c r="AB28" s="962"/>
      <c r="AC28" s="962"/>
      <c r="AD28" s="962"/>
      <c r="AE28" s="951"/>
      <c r="AF28" s="798"/>
      <c r="AG28" s="798"/>
      <c r="AH28" s="954"/>
      <c r="AI28" s="798"/>
      <c r="AJ28" s="955"/>
      <c r="AK28" s="969"/>
      <c r="AL28" s="968"/>
      <c r="AM28" s="66"/>
      <c r="AN28" s="951"/>
      <c r="AO28" s="798"/>
      <c r="AP28" s="955"/>
      <c r="AQ28" s="962"/>
      <c r="AR28" s="962"/>
      <c r="AS28" s="962"/>
      <c r="AT28" s="951"/>
      <c r="AU28" s="798"/>
      <c r="AV28" s="798"/>
      <c r="AW28" s="954"/>
      <c r="AX28" s="798"/>
      <c r="AY28" s="955"/>
      <c r="AZ28" s="962"/>
      <c r="BA28" s="962"/>
      <c r="BB28" s="962"/>
      <c r="BC28" s="951"/>
      <c r="BD28" s="798"/>
      <c r="BE28" s="798"/>
      <c r="BF28" s="954"/>
      <c r="BG28" s="798"/>
      <c r="BH28" s="955"/>
      <c r="BI28" s="962"/>
      <c r="BJ28" s="962"/>
      <c r="BK28" s="962"/>
      <c r="BL28" s="951"/>
      <c r="BM28" s="798"/>
      <c r="BN28" s="798"/>
      <c r="BO28" s="954"/>
      <c r="BP28" s="798"/>
      <c r="BQ28" s="955"/>
      <c r="BR28" s="969"/>
      <c r="BS28" s="968"/>
      <c r="BU28" s="967"/>
      <c r="BV28" s="967"/>
      <c r="BW28" s="967"/>
      <c r="BX28" s="969"/>
      <c r="BY28" s="968"/>
    </row>
    <row r="29" spans="3:107" ht="8.1999999999999993" customHeight="1">
      <c r="G29" s="952"/>
      <c r="H29" s="953"/>
      <c r="I29" s="957"/>
      <c r="J29" s="963"/>
      <c r="K29" s="963"/>
      <c r="L29" s="963"/>
      <c r="M29" s="952"/>
      <c r="N29" s="953"/>
      <c r="O29" s="953"/>
      <c r="P29" s="956"/>
      <c r="Q29" s="953"/>
      <c r="R29" s="957"/>
      <c r="S29" s="963"/>
      <c r="T29" s="963"/>
      <c r="U29" s="963"/>
      <c r="V29" s="952"/>
      <c r="W29" s="953"/>
      <c r="X29" s="953"/>
      <c r="Y29" s="956"/>
      <c r="Z29" s="953"/>
      <c r="AA29" s="957"/>
      <c r="AB29" s="963"/>
      <c r="AC29" s="963"/>
      <c r="AD29" s="963"/>
      <c r="AE29" s="952"/>
      <c r="AF29" s="953"/>
      <c r="AG29" s="953"/>
      <c r="AH29" s="956"/>
      <c r="AI29" s="953"/>
      <c r="AJ29" s="957"/>
      <c r="AK29" s="969"/>
      <c r="AL29" s="968"/>
      <c r="AM29" s="66"/>
      <c r="AN29" s="952"/>
      <c r="AO29" s="953"/>
      <c r="AP29" s="957"/>
      <c r="AQ29" s="963"/>
      <c r="AR29" s="963"/>
      <c r="AS29" s="963"/>
      <c r="AT29" s="952"/>
      <c r="AU29" s="953"/>
      <c r="AV29" s="953"/>
      <c r="AW29" s="956"/>
      <c r="AX29" s="953"/>
      <c r="AY29" s="957"/>
      <c r="AZ29" s="963"/>
      <c r="BA29" s="963"/>
      <c r="BB29" s="963"/>
      <c r="BC29" s="952"/>
      <c r="BD29" s="953"/>
      <c r="BE29" s="953"/>
      <c r="BF29" s="956"/>
      <c r="BG29" s="953"/>
      <c r="BH29" s="957"/>
      <c r="BI29" s="963"/>
      <c r="BJ29" s="963"/>
      <c r="BK29" s="963"/>
      <c r="BL29" s="952"/>
      <c r="BM29" s="953"/>
      <c r="BN29" s="953"/>
      <c r="BO29" s="956"/>
      <c r="BP29" s="953"/>
      <c r="BQ29" s="957"/>
      <c r="BR29" s="969"/>
      <c r="BS29" s="968"/>
      <c r="BU29" s="967"/>
      <c r="BV29" s="967"/>
      <c r="BW29" s="967"/>
      <c r="BX29" s="969"/>
      <c r="BY29" s="968"/>
    </row>
    <row r="30" spans="3:107" ht="8.1999999999999993" customHeight="1" thickBot="1">
      <c r="G30" s="865" t="s">
        <v>292</v>
      </c>
      <c r="H30" s="886"/>
      <c r="I30" s="886"/>
      <c r="J30" s="886"/>
      <c r="K30" s="886"/>
      <c r="L30" s="886"/>
      <c r="M30" s="886"/>
      <c r="N30" s="886"/>
      <c r="O30" s="886"/>
      <c r="P30" s="886"/>
      <c r="Q30" s="886"/>
      <c r="R30" s="886"/>
      <c r="AB30" s="865" t="s">
        <v>293</v>
      </c>
      <c r="AC30" s="886"/>
      <c r="AD30" s="886"/>
      <c r="AE30" s="886"/>
      <c r="AF30" s="886"/>
      <c r="AG30" s="886"/>
      <c r="AH30" s="886"/>
      <c r="AI30" s="886"/>
      <c r="AJ30" s="886"/>
      <c r="AK30" s="886"/>
      <c r="AL30" s="886"/>
      <c r="AM30" s="886"/>
      <c r="AN30" s="886"/>
      <c r="AO30" s="886"/>
      <c r="AW30" s="425"/>
      <c r="AX30" s="426"/>
      <c r="AY30" s="426"/>
      <c r="AZ30" s="426"/>
      <c r="BA30" s="426"/>
      <c r="BB30" s="426"/>
      <c r="BC30" s="426"/>
      <c r="BD30" s="426"/>
      <c r="BE30" s="426"/>
      <c r="BF30" s="426"/>
      <c r="BG30" s="426"/>
      <c r="BH30" s="426"/>
      <c r="BI30" s="426"/>
      <c r="BJ30" s="426"/>
      <c r="BK30" s="426"/>
      <c r="BN30" s="865" t="s">
        <v>294</v>
      </c>
      <c r="BO30" s="865"/>
      <c r="BP30" s="865"/>
      <c r="BQ30" s="865"/>
      <c r="BR30" s="865"/>
      <c r="BS30" s="865"/>
      <c r="BT30" s="865"/>
      <c r="BU30" s="865" t="s">
        <v>295</v>
      </c>
      <c r="BV30" s="865"/>
      <c r="BW30" s="865"/>
      <c r="BX30" s="865"/>
      <c r="BY30" s="865"/>
      <c r="BZ30" s="865"/>
      <c r="CA30" s="865"/>
      <c r="CB30" s="865"/>
      <c r="CC30" s="865"/>
      <c r="CD30" s="865"/>
      <c r="CE30" s="865"/>
      <c r="CF30" s="865"/>
    </row>
    <row r="31" spans="3:107" ht="8.1999999999999993" customHeight="1" thickTop="1">
      <c r="D31" s="77"/>
      <c r="E31" s="78"/>
      <c r="F31" s="78"/>
      <c r="G31" s="889"/>
      <c r="H31" s="889"/>
      <c r="I31" s="889"/>
      <c r="J31" s="889"/>
      <c r="K31" s="889"/>
      <c r="L31" s="889"/>
      <c r="M31" s="889"/>
      <c r="N31" s="889"/>
      <c r="O31" s="889"/>
      <c r="P31" s="889"/>
      <c r="Q31" s="889"/>
      <c r="R31" s="889"/>
      <c r="S31" s="78"/>
      <c r="T31" s="78"/>
      <c r="U31" s="78"/>
      <c r="V31" s="78"/>
      <c r="W31" s="78"/>
      <c r="X31" s="78"/>
      <c r="Y31" s="78"/>
      <c r="Z31" s="78"/>
      <c r="AA31" s="78"/>
      <c r="AB31" s="889"/>
      <c r="AC31" s="889"/>
      <c r="AD31" s="889"/>
      <c r="AE31" s="889"/>
      <c r="AF31" s="889"/>
      <c r="AG31" s="889"/>
      <c r="AH31" s="889"/>
      <c r="AI31" s="889"/>
      <c r="AJ31" s="889"/>
      <c r="AK31" s="889"/>
      <c r="AL31" s="889"/>
      <c r="AM31" s="889"/>
      <c r="AN31" s="889"/>
      <c r="AO31" s="889"/>
      <c r="AP31" s="78"/>
      <c r="AQ31" s="78"/>
      <c r="AR31" s="78"/>
      <c r="AS31" s="78"/>
      <c r="AT31" s="78"/>
      <c r="AU31" s="79"/>
      <c r="AV31" s="430"/>
      <c r="AW31" s="426"/>
      <c r="AX31" s="426"/>
      <c r="AY31" s="426"/>
      <c r="AZ31" s="426"/>
      <c r="BA31" s="426"/>
      <c r="BB31" s="426"/>
      <c r="BC31" s="426"/>
      <c r="BD31" s="426"/>
      <c r="BE31" s="426"/>
      <c r="BF31" s="426"/>
      <c r="BG31" s="426"/>
      <c r="BH31" s="426"/>
      <c r="BI31" s="426"/>
      <c r="BJ31" s="426"/>
      <c r="BK31" s="426"/>
      <c r="BL31" s="430"/>
      <c r="BM31" s="430"/>
      <c r="BN31" s="865"/>
      <c r="BO31" s="865"/>
      <c r="BP31" s="865"/>
      <c r="BQ31" s="865"/>
      <c r="BR31" s="865"/>
      <c r="BS31" s="865"/>
      <c r="BT31" s="865"/>
      <c r="BU31" s="865"/>
      <c r="BV31" s="865"/>
      <c r="BW31" s="865"/>
      <c r="BX31" s="865"/>
      <c r="BY31" s="865"/>
      <c r="BZ31" s="865"/>
      <c r="CA31" s="865"/>
      <c r="CB31" s="865"/>
      <c r="CC31" s="865"/>
      <c r="CD31" s="865"/>
      <c r="CE31" s="865"/>
      <c r="CF31" s="865"/>
    </row>
    <row r="32" spans="3:107" ht="8.1999999999999993" customHeight="1">
      <c r="D32" s="80"/>
      <c r="G32" s="973" t="s">
        <v>51</v>
      </c>
      <c r="H32" s="974"/>
      <c r="I32" s="974"/>
      <c r="J32" s="975" t="s">
        <v>52</v>
      </c>
      <c r="K32" s="975"/>
      <c r="L32" s="975"/>
      <c r="M32" s="975" t="s">
        <v>53</v>
      </c>
      <c r="N32" s="975"/>
      <c r="O32" s="975"/>
      <c r="P32" s="975" t="s">
        <v>54</v>
      </c>
      <c r="Q32" s="975"/>
      <c r="R32" s="975"/>
      <c r="S32" s="975" t="s">
        <v>51</v>
      </c>
      <c r="T32" s="975"/>
      <c r="U32" s="975"/>
      <c r="V32" s="974" t="s">
        <v>55</v>
      </c>
      <c r="W32" s="974"/>
      <c r="X32" s="976"/>
      <c r="Y32" s="891"/>
      <c r="Z32" s="968"/>
      <c r="AA32" s="66"/>
      <c r="AB32" s="977" t="s">
        <v>296</v>
      </c>
      <c r="AC32" s="959"/>
      <c r="AD32" s="959"/>
      <c r="AE32" s="970" t="s">
        <v>297</v>
      </c>
      <c r="AF32" s="970"/>
      <c r="AG32" s="970"/>
      <c r="AH32" s="970" t="s">
        <v>298</v>
      </c>
      <c r="AI32" s="970"/>
      <c r="AJ32" s="970"/>
      <c r="AK32" s="970" t="s">
        <v>299</v>
      </c>
      <c r="AL32" s="970"/>
      <c r="AM32" s="970"/>
      <c r="AN32" s="970" t="s">
        <v>296</v>
      </c>
      <c r="AO32" s="970"/>
      <c r="AP32" s="970"/>
      <c r="AQ32" s="959" t="s">
        <v>300</v>
      </c>
      <c r="AR32" s="959"/>
      <c r="AS32" s="960"/>
      <c r="AT32" s="891"/>
      <c r="AU32" s="1202"/>
      <c r="AW32" s="430"/>
      <c r="AX32" s="430"/>
      <c r="AY32" s="430"/>
      <c r="AZ32" s="430"/>
      <c r="BA32" s="430"/>
      <c r="BB32" s="430"/>
      <c r="BC32" s="430"/>
      <c r="BD32" s="430"/>
      <c r="BE32" s="430"/>
      <c r="BF32" s="430"/>
      <c r="BG32" s="430"/>
      <c r="BH32" s="430"/>
      <c r="BI32" s="430"/>
      <c r="BJ32" s="430"/>
      <c r="BK32" s="430"/>
      <c r="BL32" s="430"/>
      <c r="BM32" s="430"/>
      <c r="BO32" s="967"/>
      <c r="BP32" s="967"/>
      <c r="BQ32" s="967"/>
      <c r="BR32" s="891"/>
      <c r="BS32" s="968"/>
      <c r="BU32" s="967"/>
      <c r="BV32" s="967"/>
      <c r="BW32" s="967"/>
      <c r="BX32" s="891"/>
      <c r="BY32" s="968"/>
    </row>
    <row r="33" spans="4:111" ht="8.1999999999999993" customHeight="1">
      <c r="D33" s="80"/>
      <c r="G33" s="980"/>
      <c r="H33" s="981"/>
      <c r="I33" s="981"/>
      <c r="J33" s="981"/>
      <c r="K33" s="981"/>
      <c r="L33" s="981"/>
      <c r="M33" s="981"/>
      <c r="N33" s="981"/>
      <c r="O33" s="981"/>
      <c r="P33" s="981"/>
      <c r="Q33" s="981"/>
      <c r="R33" s="981"/>
      <c r="S33" s="981"/>
      <c r="T33" s="981"/>
      <c r="U33" s="981"/>
      <c r="V33" s="984"/>
      <c r="W33" s="984"/>
      <c r="X33" s="985"/>
      <c r="Y33" s="969"/>
      <c r="Z33" s="968"/>
      <c r="AA33" s="66"/>
      <c r="AB33" s="988" t="s">
        <v>57</v>
      </c>
      <c r="AC33" s="971"/>
      <c r="AD33" s="971"/>
      <c r="AE33" s="971" t="s">
        <v>57</v>
      </c>
      <c r="AF33" s="971"/>
      <c r="AG33" s="971"/>
      <c r="AH33" s="971" t="s">
        <v>57</v>
      </c>
      <c r="AI33" s="971"/>
      <c r="AJ33" s="971"/>
      <c r="AK33" s="971" t="s">
        <v>57</v>
      </c>
      <c r="AL33" s="971"/>
      <c r="AM33" s="971"/>
      <c r="AN33" s="971" t="s">
        <v>57</v>
      </c>
      <c r="AO33" s="971"/>
      <c r="AP33" s="971"/>
      <c r="AQ33" s="798" t="s">
        <v>57</v>
      </c>
      <c r="AR33" s="798"/>
      <c r="AS33" s="955"/>
      <c r="AT33" s="969"/>
      <c r="AU33" s="1202"/>
      <c r="AW33" s="431"/>
      <c r="AX33" s="431"/>
      <c r="AY33" s="431"/>
      <c r="AZ33" s="431"/>
      <c r="BA33" s="431"/>
      <c r="BB33" s="431"/>
      <c r="BC33" s="431"/>
      <c r="BD33" s="431"/>
      <c r="BE33" s="431"/>
      <c r="BF33" s="431"/>
      <c r="BG33" s="431"/>
      <c r="BH33" s="431"/>
      <c r="BI33" s="431"/>
      <c r="BJ33" s="431"/>
      <c r="BK33" s="431"/>
      <c r="BL33" s="430"/>
      <c r="BM33" s="430"/>
      <c r="BO33" s="967"/>
      <c r="BP33" s="967"/>
      <c r="BQ33" s="967"/>
      <c r="BR33" s="969"/>
      <c r="BS33" s="968"/>
      <c r="BU33" s="967"/>
      <c r="BV33" s="967"/>
      <c r="BW33" s="967"/>
      <c r="BX33" s="969"/>
      <c r="BY33" s="968"/>
    </row>
    <row r="34" spans="4:111" ht="8.1999999999999993" customHeight="1">
      <c r="D34" s="80"/>
      <c r="G34" s="982"/>
      <c r="H34" s="983"/>
      <c r="I34" s="983"/>
      <c r="J34" s="983"/>
      <c r="K34" s="983"/>
      <c r="L34" s="983"/>
      <c r="M34" s="983"/>
      <c r="N34" s="983"/>
      <c r="O34" s="983"/>
      <c r="P34" s="983"/>
      <c r="Q34" s="983"/>
      <c r="R34" s="983"/>
      <c r="S34" s="983"/>
      <c r="T34" s="983"/>
      <c r="U34" s="983"/>
      <c r="V34" s="986"/>
      <c r="W34" s="986"/>
      <c r="X34" s="987"/>
      <c r="Y34" s="969"/>
      <c r="Z34" s="968"/>
      <c r="AA34" s="66"/>
      <c r="AB34" s="989"/>
      <c r="AC34" s="972"/>
      <c r="AD34" s="972"/>
      <c r="AE34" s="972"/>
      <c r="AF34" s="972"/>
      <c r="AG34" s="972"/>
      <c r="AH34" s="972"/>
      <c r="AI34" s="972"/>
      <c r="AJ34" s="972"/>
      <c r="AK34" s="972"/>
      <c r="AL34" s="972"/>
      <c r="AM34" s="972"/>
      <c r="AN34" s="972"/>
      <c r="AO34" s="972"/>
      <c r="AP34" s="972"/>
      <c r="AQ34" s="953"/>
      <c r="AR34" s="953"/>
      <c r="AS34" s="957"/>
      <c r="AT34" s="969"/>
      <c r="AU34" s="1202"/>
      <c r="AW34" s="431"/>
      <c r="AX34" s="431"/>
      <c r="AY34" s="431"/>
      <c r="AZ34" s="431"/>
      <c r="BA34" s="431"/>
      <c r="BB34" s="431"/>
      <c r="BC34" s="431"/>
      <c r="BD34" s="431"/>
      <c r="BE34" s="431"/>
      <c r="BF34" s="431"/>
      <c r="BG34" s="431"/>
      <c r="BH34" s="431"/>
      <c r="BI34" s="431"/>
      <c r="BJ34" s="431"/>
      <c r="BK34" s="431"/>
      <c r="BL34" s="430"/>
      <c r="BM34" s="430"/>
      <c r="BO34" s="967"/>
      <c r="BP34" s="967"/>
      <c r="BQ34" s="967"/>
      <c r="BR34" s="969"/>
      <c r="BS34" s="968"/>
      <c r="BU34" s="967"/>
      <c r="BV34" s="967"/>
      <c r="BW34" s="967"/>
      <c r="BX34" s="969"/>
      <c r="BY34" s="968"/>
    </row>
    <row r="35" spans="4:111" ht="5" customHeight="1" thickBot="1">
      <c r="D35" s="81"/>
      <c r="E35" s="82"/>
      <c r="F35" s="82"/>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4"/>
      <c r="AV35" s="430"/>
      <c r="AW35" s="430"/>
      <c r="AX35" s="430"/>
      <c r="AY35" s="430"/>
      <c r="AZ35" s="430"/>
      <c r="BA35" s="430"/>
      <c r="BB35" s="430"/>
      <c r="BC35" s="430"/>
      <c r="BD35" s="430"/>
      <c r="BE35" s="430"/>
      <c r="BF35" s="430"/>
      <c r="BG35" s="430"/>
      <c r="BH35" s="430"/>
      <c r="BI35" s="430"/>
      <c r="BJ35" s="430"/>
      <c r="BK35" s="430"/>
      <c r="BL35" s="430"/>
      <c r="BM35" s="430"/>
      <c r="BO35" s="76"/>
      <c r="BP35" s="76"/>
      <c r="BQ35" s="76"/>
      <c r="CD35" s="22"/>
      <c r="CE35" s="22"/>
      <c r="CF35" s="1203" t="s">
        <v>301</v>
      </c>
      <c r="CG35" s="1203"/>
      <c r="CH35" s="1203"/>
      <c r="CI35" s="1203"/>
      <c r="CJ35" s="1203"/>
      <c r="CK35" s="1203"/>
      <c r="CL35" s="1203"/>
      <c r="CM35" s="1203"/>
      <c r="CN35" s="1203"/>
      <c r="CO35" s="1203"/>
      <c r="CP35" s="1203"/>
      <c r="CQ35" s="1203"/>
      <c r="CR35" s="1203"/>
      <c r="CS35" s="1203"/>
      <c r="CT35" s="1203"/>
      <c r="CU35" s="1203"/>
      <c r="CV35" s="1203"/>
      <c r="CW35" s="1203"/>
      <c r="CX35" s="1203"/>
      <c r="CY35" s="1203"/>
      <c r="CZ35" s="1203"/>
      <c r="DA35" s="1203"/>
      <c r="DB35" s="1203"/>
      <c r="DC35" s="22"/>
    </row>
    <row r="36" spans="4:111" ht="8.1999999999999993" customHeight="1" thickTop="1">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O36" s="76"/>
      <c r="BP36" s="76"/>
      <c r="BQ36" s="76"/>
      <c r="CC36" s="22"/>
      <c r="CD36" s="22"/>
      <c r="CE36" s="22"/>
      <c r="CF36" s="1203"/>
      <c r="CG36" s="1203"/>
      <c r="CH36" s="1203"/>
      <c r="CI36" s="1203"/>
      <c r="CJ36" s="1203"/>
      <c r="CK36" s="1203"/>
      <c r="CL36" s="1203"/>
      <c r="CM36" s="1203"/>
      <c r="CN36" s="1203"/>
      <c r="CO36" s="1203"/>
      <c r="CP36" s="1203"/>
      <c r="CQ36" s="1203"/>
      <c r="CR36" s="1203"/>
      <c r="CS36" s="1203"/>
      <c r="CT36" s="1203"/>
      <c r="CU36" s="1203"/>
      <c r="CV36" s="1203"/>
      <c r="CW36" s="1203"/>
      <c r="CX36" s="1203"/>
      <c r="CY36" s="1203"/>
      <c r="CZ36" s="1203"/>
      <c r="DA36" s="1203"/>
      <c r="DB36" s="1203"/>
      <c r="DC36" s="22"/>
    </row>
    <row r="37" spans="4:111" ht="8.1999999999999993" customHeight="1"/>
    <row r="38" spans="4:111" ht="8.1999999999999993" customHeight="1">
      <c r="D38" s="1190" t="s">
        <v>327</v>
      </c>
      <c r="E38" s="1191"/>
      <c r="F38" s="1192"/>
      <c r="G38" s="85"/>
      <c r="H38" s="978" t="s">
        <v>302</v>
      </c>
      <c r="I38" s="978"/>
      <c r="J38" s="978"/>
      <c r="K38" s="85"/>
      <c r="L38" s="85"/>
      <c r="M38" s="85"/>
      <c r="N38" s="85"/>
      <c r="O38" s="85"/>
      <c r="P38" s="85"/>
      <c r="Q38" s="86"/>
      <c r="R38" s="87"/>
      <c r="S38" s="88"/>
      <c r="T38" s="88"/>
      <c r="U38" s="88"/>
      <c r="V38" s="88"/>
      <c r="W38" s="88"/>
      <c r="X38" s="88"/>
      <c r="Y38" s="88"/>
      <c r="Z38" s="88"/>
      <c r="AA38" s="88"/>
      <c r="AB38" s="88"/>
      <c r="AC38" s="88"/>
      <c r="AD38" s="88"/>
      <c r="AE38" s="88"/>
      <c r="AF38" s="828" t="s">
        <v>303</v>
      </c>
      <c r="AG38" s="828"/>
      <c r="AH38" s="828"/>
      <c r="AI38" s="828"/>
      <c r="AJ38" s="828"/>
      <c r="AK38" s="828"/>
      <c r="AL38" s="828"/>
      <c r="AM38" s="828"/>
      <c r="AN38" s="828"/>
      <c r="AO38" s="88"/>
      <c r="AP38" s="88"/>
      <c r="AQ38" s="88"/>
      <c r="AR38" s="813" t="s">
        <v>514</v>
      </c>
      <c r="AS38" s="813"/>
      <c r="AT38" s="813"/>
      <c r="AU38" s="813"/>
      <c r="AV38" s="816">
        <f>概算年度-1</f>
        <v>6</v>
      </c>
      <c r="AW38" s="813"/>
      <c r="AX38" s="813"/>
      <c r="AY38" s="813" t="s">
        <v>38</v>
      </c>
      <c r="AZ38" s="813"/>
      <c r="BA38" s="813">
        <v>4</v>
      </c>
      <c r="BB38" s="813"/>
      <c r="BC38" s="813"/>
      <c r="BD38" s="813" t="s">
        <v>39</v>
      </c>
      <c r="BE38" s="813"/>
      <c r="BF38" s="813">
        <v>1</v>
      </c>
      <c r="BG38" s="813"/>
      <c r="BH38" s="813"/>
      <c r="BI38" s="813" t="s">
        <v>291</v>
      </c>
      <c r="BJ38" s="813"/>
      <c r="BK38" s="88"/>
      <c r="BL38" s="813" t="s">
        <v>304</v>
      </c>
      <c r="BM38" s="813"/>
      <c r="BN38" s="813"/>
      <c r="BO38" s="813"/>
      <c r="BP38" s="88"/>
      <c r="BQ38" s="813" t="s">
        <v>514</v>
      </c>
      <c r="BR38" s="813"/>
      <c r="BS38" s="813"/>
      <c r="BT38" s="813"/>
      <c r="BU38" s="816">
        <f>AV38+1</f>
        <v>7</v>
      </c>
      <c r="BV38" s="813"/>
      <c r="BW38" s="813"/>
      <c r="BX38" s="813" t="s">
        <v>38</v>
      </c>
      <c r="BY38" s="813"/>
      <c r="BZ38" s="813">
        <v>3</v>
      </c>
      <c r="CA38" s="813"/>
      <c r="CB38" s="813"/>
      <c r="CC38" s="813" t="s">
        <v>39</v>
      </c>
      <c r="CD38" s="813"/>
      <c r="CE38" s="813">
        <v>31</v>
      </c>
      <c r="CF38" s="813"/>
      <c r="CG38" s="813"/>
      <c r="CH38" s="813" t="s">
        <v>291</v>
      </c>
      <c r="CI38" s="813"/>
      <c r="CJ38" s="88"/>
      <c r="CK38" s="813" t="s">
        <v>305</v>
      </c>
      <c r="CL38" s="813"/>
      <c r="CM38" s="813"/>
      <c r="CN38" s="813"/>
      <c r="CO38" s="89"/>
      <c r="CP38" s="88"/>
      <c r="CQ38" s="88"/>
      <c r="CR38" s="88"/>
      <c r="CS38" s="88"/>
      <c r="CT38" s="88"/>
      <c r="CU38" s="88"/>
      <c r="CV38" s="88"/>
      <c r="CW38" s="88"/>
      <c r="CX38" s="89"/>
      <c r="CY38" s="89"/>
      <c r="CZ38" s="89"/>
      <c r="DA38" s="89"/>
      <c r="DB38" s="89"/>
      <c r="DC38" s="57"/>
    </row>
    <row r="39" spans="4:111" ht="8.1999999999999993" customHeight="1">
      <c r="D39" s="800"/>
      <c r="E39" s="801"/>
      <c r="F39" s="802"/>
      <c r="G39" s="91"/>
      <c r="H39" s="979"/>
      <c r="I39" s="979"/>
      <c r="J39" s="979"/>
      <c r="K39" s="91"/>
      <c r="L39" s="91"/>
      <c r="M39" s="91"/>
      <c r="N39" s="91"/>
      <c r="O39" s="91"/>
      <c r="P39" s="91"/>
      <c r="Q39" s="92"/>
      <c r="R39" s="93"/>
      <c r="S39" s="46"/>
      <c r="T39" s="46"/>
      <c r="U39" s="46"/>
      <c r="V39" s="46"/>
      <c r="W39" s="46"/>
      <c r="X39" s="46"/>
      <c r="Y39" s="46"/>
      <c r="Z39" s="46"/>
      <c r="AA39" s="46"/>
      <c r="AB39" s="46"/>
      <c r="AC39" s="46"/>
      <c r="AD39" s="46"/>
      <c r="AE39" s="46"/>
      <c r="AF39" s="829"/>
      <c r="AG39" s="829"/>
      <c r="AH39" s="829"/>
      <c r="AI39" s="829"/>
      <c r="AJ39" s="829"/>
      <c r="AK39" s="829"/>
      <c r="AL39" s="829"/>
      <c r="AM39" s="829"/>
      <c r="AN39" s="829"/>
      <c r="AO39" s="46"/>
      <c r="AP39" s="46"/>
      <c r="AQ39" s="46"/>
      <c r="AR39" s="814"/>
      <c r="AS39" s="814"/>
      <c r="AT39" s="814"/>
      <c r="AU39" s="814"/>
      <c r="AV39" s="814"/>
      <c r="AW39" s="814"/>
      <c r="AX39" s="814"/>
      <c r="AY39" s="814"/>
      <c r="AZ39" s="814"/>
      <c r="BA39" s="814"/>
      <c r="BB39" s="814"/>
      <c r="BC39" s="814"/>
      <c r="BD39" s="814"/>
      <c r="BE39" s="814"/>
      <c r="BF39" s="814"/>
      <c r="BG39" s="814"/>
      <c r="BH39" s="814"/>
      <c r="BI39" s="814"/>
      <c r="BJ39" s="814"/>
      <c r="BK39" s="46"/>
      <c r="BL39" s="814"/>
      <c r="BM39" s="814"/>
      <c r="BN39" s="814"/>
      <c r="BO39" s="814"/>
      <c r="BP39" s="46"/>
      <c r="BQ39" s="814"/>
      <c r="BR39" s="814"/>
      <c r="BS39" s="814"/>
      <c r="BT39" s="814"/>
      <c r="BU39" s="814"/>
      <c r="BV39" s="814"/>
      <c r="BW39" s="814"/>
      <c r="BX39" s="814"/>
      <c r="BY39" s="814"/>
      <c r="BZ39" s="814"/>
      <c r="CA39" s="814"/>
      <c r="CB39" s="814"/>
      <c r="CC39" s="814"/>
      <c r="CD39" s="814"/>
      <c r="CE39" s="814"/>
      <c r="CF39" s="814"/>
      <c r="CG39" s="814"/>
      <c r="CH39" s="814"/>
      <c r="CI39" s="814"/>
      <c r="CJ39" s="46"/>
      <c r="CK39" s="814"/>
      <c r="CL39" s="814"/>
      <c r="CM39" s="814"/>
      <c r="CN39" s="814"/>
      <c r="CP39" s="46"/>
      <c r="CQ39" s="46"/>
      <c r="CR39" s="46"/>
      <c r="CS39" s="46"/>
      <c r="CT39" s="46"/>
      <c r="CU39" s="46"/>
      <c r="CV39" s="46"/>
      <c r="CW39" s="46"/>
      <c r="DC39" s="66"/>
    </row>
    <row r="40" spans="4:111" ht="8.1999999999999993" customHeight="1">
      <c r="D40" s="800"/>
      <c r="E40" s="801"/>
      <c r="F40" s="802"/>
      <c r="G40" s="91"/>
      <c r="H40" s="979"/>
      <c r="I40" s="979"/>
      <c r="J40" s="979"/>
      <c r="K40" s="91"/>
      <c r="L40" s="91"/>
      <c r="M40" s="91"/>
      <c r="N40" s="91"/>
      <c r="O40" s="91"/>
      <c r="P40" s="91"/>
      <c r="Q40" s="92"/>
      <c r="R40" s="94"/>
      <c r="S40" s="48"/>
      <c r="T40" s="48"/>
      <c r="U40" s="48"/>
      <c r="V40" s="48"/>
      <c r="W40" s="48"/>
      <c r="X40" s="48"/>
      <c r="Y40" s="48"/>
      <c r="Z40" s="48"/>
      <c r="AA40" s="48"/>
      <c r="AB40" s="48"/>
      <c r="AC40" s="48"/>
      <c r="AD40" s="48"/>
      <c r="AE40" s="48"/>
      <c r="AF40" s="830"/>
      <c r="AG40" s="830"/>
      <c r="AH40" s="830"/>
      <c r="AI40" s="830"/>
      <c r="AJ40" s="830"/>
      <c r="AK40" s="830"/>
      <c r="AL40" s="830"/>
      <c r="AM40" s="830"/>
      <c r="AN40" s="830"/>
      <c r="AO40" s="48"/>
      <c r="AP40" s="48"/>
      <c r="AQ40" s="48"/>
      <c r="AR40" s="815"/>
      <c r="AS40" s="815"/>
      <c r="AT40" s="815"/>
      <c r="AU40" s="815"/>
      <c r="AV40" s="815"/>
      <c r="AW40" s="815"/>
      <c r="AX40" s="815"/>
      <c r="AY40" s="815"/>
      <c r="AZ40" s="815"/>
      <c r="BA40" s="815"/>
      <c r="BB40" s="815"/>
      <c r="BC40" s="815"/>
      <c r="BD40" s="815"/>
      <c r="BE40" s="815"/>
      <c r="BF40" s="815"/>
      <c r="BG40" s="815"/>
      <c r="BH40" s="815"/>
      <c r="BI40" s="815"/>
      <c r="BJ40" s="815"/>
      <c r="BK40" s="48"/>
      <c r="BL40" s="815"/>
      <c r="BM40" s="815"/>
      <c r="BN40" s="815"/>
      <c r="BO40" s="815"/>
      <c r="BP40" s="48"/>
      <c r="BQ40" s="815"/>
      <c r="BR40" s="815"/>
      <c r="BS40" s="815"/>
      <c r="BT40" s="815"/>
      <c r="BU40" s="815"/>
      <c r="BV40" s="815"/>
      <c r="BW40" s="815"/>
      <c r="BX40" s="815"/>
      <c r="BY40" s="815"/>
      <c r="BZ40" s="815"/>
      <c r="CA40" s="815"/>
      <c r="CB40" s="815"/>
      <c r="CC40" s="815"/>
      <c r="CD40" s="815"/>
      <c r="CE40" s="815"/>
      <c r="CF40" s="815"/>
      <c r="CG40" s="815"/>
      <c r="CH40" s="815"/>
      <c r="CI40" s="815"/>
      <c r="CJ40" s="48"/>
      <c r="CK40" s="815"/>
      <c r="CL40" s="815"/>
      <c r="CM40" s="815"/>
      <c r="CN40" s="815"/>
      <c r="CP40" s="48"/>
      <c r="CQ40" s="48"/>
      <c r="CR40" s="48"/>
      <c r="CS40" s="48"/>
      <c r="CT40" s="48"/>
      <c r="CU40" s="48"/>
      <c r="CV40" s="48"/>
      <c r="CW40" s="48"/>
      <c r="DC40" s="66"/>
    </row>
    <row r="41" spans="4:111" ht="8.1999999999999993" customHeight="1">
      <c r="D41" s="800"/>
      <c r="E41" s="801"/>
      <c r="F41" s="802"/>
      <c r="G41" s="95"/>
      <c r="H41" s="817" t="s">
        <v>306</v>
      </c>
      <c r="I41" s="817"/>
      <c r="J41" s="817"/>
      <c r="K41" s="817"/>
      <c r="L41" s="817"/>
      <c r="M41" s="817"/>
      <c r="N41" s="817"/>
      <c r="O41" s="817"/>
      <c r="P41" s="817"/>
      <c r="Q41" s="96"/>
      <c r="R41" s="90"/>
      <c r="U41" s="1204" t="s">
        <v>307</v>
      </c>
      <c r="V41" s="1205"/>
      <c r="W41" s="1205"/>
      <c r="X41" s="1205"/>
      <c r="Y41" s="1205"/>
      <c r="Z41" s="1205"/>
      <c r="AA41" s="1205"/>
      <c r="AB41" s="1205"/>
      <c r="AC41" s="1205"/>
      <c r="AD41" s="1205"/>
      <c r="AE41" s="1205"/>
      <c r="AF41" s="1205"/>
      <c r="AG41" s="1205"/>
      <c r="AH41" s="1205"/>
      <c r="AI41" s="1205"/>
      <c r="AJ41" s="1205"/>
      <c r="AK41" s="1205"/>
      <c r="AL41" s="1205"/>
      <c r="AM41" s="1205"/>
      <c r="AN41" s="1205"/>
      <c r="AO41" s="1205"/>
      <c r="AP41" s="1205"/>
      <c r="AQ41" s="1205"/>
      <c r="AR41" s="1205"/>
      <c r="AS41" s="1205"/>
      <c r="AT41" s="1205"/>
      <c r="AU41" s="1205"/>
      <c r="AV41" s="1205"/>
      <c r="BA41" s="66"/>
      <c r="BB41" s="819" t="s">
        <v>308</v>
      </c>
      <c r="BC41" s="820"/>
      <c r="BD41" s="820"/>
      <c r="BE41" s="820"/>
      <c r="BF41" s="820"/>
      <c r="BG41" s="820"/>
      <c r="BH41" s="820"/>
      <c r="BI41" s="820"/>
      <c r="BJ41" s="820"/>
      <c r="BK41" s="820"/>
      <c r="BL41" s="820"/>
      <c r="BM41" s="821"/>
      <c r="BQ41" s="828" t="s">
        <v>309</v>
      </c>
      <c r="BR41" s="828"/>
      <c r="BS41" s="828"/>
      <c r="BT41" s="828"/>
      <c r="BU41" s="828"/>
      <c r="BV41" s="828"/>
      <c r="BW41" s="828"/>
      <c r="BX41" s="828"/>
      <c r="BY41" s="828"/>
      <c r="BZ41" s="828"/>
      <c r="CA41" s="828"/>
      <c r="CB41" s="828"/>
      <c r="CC41" s="828"/>
      <c r="CD41" s="828"/>
      <c r="CE41" s="828"/>
      <c r="CF41" s="828"/>
      <c r="CG41" s="828"/>
      <c r="CH41" s="828"/>
      <c r="CI41" s="828"/>
      <c r="CJ41" s="828"/>
      <c r="CK41" s="828"/>
      <c r="CL41" s="828"/>
      <c r="CM41" s="828"/>
      <c r="CN41" s="828"/>
      <c r="CO41" s="828"/>
      <c r="CP41" s="828"/>
      <c r="CQ41" s="828"/>
      <c r="CR41" s="828"/>
      <c r="CS41" s="828"/>
      <c r="CT41" s="828"/>
      <c r="CU41" s="828"/>
      <c r="CV41" s="828"/>
      <c r="CW41" s="828"/>
      <c r="CX41" s="89"/>
      <c r="CY41" s="89"/>
      <c r="CZ41" s="89"/>
      <c r="DA41" s="89"/>
      <c r="DB41" s="89"/>
      <c r="DC41" s="57"/>
      <c r="DD41" s="831" t="s">
        <v>310</v>
      </c>
      <c r="DE41" s="832"/>
      <c r="DF41" s="832" t="s">
        <v>311</v>
      </c>
      <c r="DG41" s="832"/>
    </row>
    <row r="42" spans="4:111" ht="8.1999999999999993" customHeight="1">
      <c r="D42" s="800"/>
      <c r="E42" s="801"/>
      <c r="F42" s="802"/>
      <c r="G42" s="95"/>
      <c r="H42" s="817"/>
      <c r="I42" s="817"/>
      <c r="J42" s="817"/>
      <c r="K42" s="817"/>
      <c r="L42" s="817"/>
      <c r="M42" s="817"/>
      <c r="N42" s="817"/>
      <c r="O42" s="817"/>
      <c r="P42" s="817"/>
      <c r="Q42" s="96"/>
      <c r="R42" s="90"/>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6"/>
      <c r="BA42" s="66"/>
      <c r="BB42" s="822"/>
      <c r="BC42" s="823"/>
      <c r="BD42" s="823"/>
      <c r="BE42" s="823"/>
      <c r="BF42" s="823"/>
      <c r="BG42" s="823"/>
      <c r="BH42" s="823"/>
      <c r="BI42" s="823"/>
      <c r="BJ42" s="823"/>
      <c r="BK42" s="823"/>
      <c r="BL42" s="823"/>
      <c r="BM42" s="824"/>
      <c r="BQ42" s="829"/>
      <c r="BR42" s="829"/>
      <c r="BS42" s="829"/>
      <c r="BT42" s="829"/>
      <c r="BU42" s="829"/>
      <c r="BV42" s="829"/>
      <c r="BW42" s="829"/>
      <c r="BX42" s="829"/>
      <c r="BY42" s="829"/>
      <c r="BZ42" s="829"/>
      <c r="CA42" s="829"/>
      <c r="CB42" s="829"/>
      <c r="CC42" s="829"/>
      <c r="CD42" s="829"/>
      <c r="CE42" s="829"/>
      <c r="CF42" s="829"/>
      <c r="CG42" s="829"/>
      <c r="CH42" s="829"/>
      <c r="CI42" s="829"/>
      <c r="CJ42" s="829"/>
      <c r="CK42" s="829"/>
      <c r="CL42" s="829"/>
      <c r="CM42" s="829"/>
      <c r="CN42" s="829"/>
      <c r="CO42" s="829"/>
      <c r="CP42" s="829"/>
      <c r="CQ42" s="829"/>
      <c r="CR42" s="829"/>
      <c r="CS42" s="829"/>
      <c r="CT42" s="829"/>
      <c r="CU42" s="829"/>
      <c r="CV42" s="829"/>
      <c r="CW42" s="829"/>
      <c r="DC42" s="66"/>
      <c r="DD42" s="1019" t="s">
        <v>312</v>
      </c>
      <c r="DE42" s="1020"/>
      <c r="DF42" s="1020" t="s">
        <v>313</v>
      </c>
      <c r="DG42" s="1020"/>
    </row>
    <row r="43" spans="4:111" ht="8.1999999999999993" customHeight="1">
      <c r="D43" s="800"/>
      <c r="E43" s="801"/>
      <c r="F43" s="802"/>
      <c r="G43" s="97"/>
      <c r="H43" s="818"/>
      <c r="I43" s="818"/>
      <c r="J43" s="818"/>
      <c r="K43" s="818"/>
      <c r="L43" s="818"/>
      <c r="M43" s="818"/>
      <c r="N43" s="818"/>
      <c r="O43" s="818"/>
      <c r="P43" s="818"/>
      <c r="Q43" s="98"/>
      <c r="R43" s="99"/>
      <c r="S43" s="100"/>
      <c r="T43" s="100"/>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7"/>
      <c r="AW43" s="100"/>
      <c r="AX43" s="100"/>
      <c r="AY43" s="100"/>
      <c r="AZ43" s="100"/>
      <c r="BA43" s="60"/>
      <c r="BB43" s="825"/>
      <c r="BC43" s="826"/>
      <c r="BD43" s="826"/>
      <c r="BE43" s="826"/>
      <c r="BF43" s="826"/>
      <c r="BG43" s="826"/>
      <c r="BH43" s="826"/>
      <c r="BI43" s="826"/>
      <c r="BJ43" s="826"/>
      <c r="BK43" s="826"/>
      <c r="BL43" s="826"/>
      <c r="BM43" s="827"/>
      <c r="BN43" s="100"/>
      <c r="BO43" s="100"/>
      <c r="BP43" s="100"/>
      <c r="BQ43" s="830"/>
      <c r="BR43" s="830"/>
      <c r="BS43" s="830"/>
      <c r="BT43" s="830"/>
      <c r="BU43" s="830"/>
      <c r="BV43" s="830"/>
      <c r="BW43" s="830"/>
      <c r="BX43" s="830"/>
      <c r="BY43" s="830"/>
      <c r="BZ43" s="830"/>
      <c r="CA43" s="830"/>
      <c r="CB43" s="830"/>
      <c r="CC43" s="830"/>
      <c r="CD43" s="830"/>
      <c r="CE43" s="830"/>
      <c r="CF43" s="830"/>
      <c r="CG43" s="830"/>
      <c r="CH43" s="830"/>
      <c r="CI43" s="830"/>
      <c r="CJ43" s="830"/>
      <c r="CK43" s="830"/>
      <c r="CL43" s="830"/>
      <c r="CM43" s="830"/>
      <c r="CN43" s="830"/>
      <c r="CO43" s="830"/>
      <c r="CP43" s="830"/>
      <c r="CQ43" s="830"/>
      <c r="CR43" s="830"/>
      <c r="CS43" s="830"/>
      <c r="CT43" s="830"/>
      <c r="CU43" s="830"/>
      <c r="CV43" s="830"/>
      <c r="CW43" s="830"/>
      <c r="CX43" s="100"/>
      <c r="CY43" s="100"/>
      <c r="CZ43" s="100"/>
      <c r="DA43" s="100"/>
      <c r="DB43" s="100"/>
      <c r="DC43" s="60"/>
      <c r="DD43" s="1019"/>
      <c r="DE43" s="1020"/>
      <c r="DF43" s="1020"/>
      <c r="DG43" s="1020"/>
    </row>
    <row r="44" spans="4:111" ht="8.1999999999999993" customHeight="1">
      <c r="D44" s="800"/>
      <c r="E44" s="801"/>
      <c r="F44" s="802"/>
      <c r="G44" s="1021" t="s">
        <v>314</v>
      </c>
      <c r="H44" s="978"/>
      <c r="I44" s="978"/>
      <c r="J44" s="978"/>
      <c r="K44" s="978"/>
      <c r="L44" s="978"/>
      <c r="M44" s="978"/>
      <c r="N44" s="978"/>
      <c r="O44" s="978"/>
      <c r="P44" s="978"/>
      <c r="Q44" s="1022"/>
      <c r="R44" s="1011" t="s">
        <v>315</v>
      </c>
      <c r="S44" s="1012"/>
      <c r="T44" s="1012"/>
      <c r="U44" s="1012"/>
      <c r="V44" s="101"/>
      <c r="W44" s="101" t="s">
        <v>298</v>
      </c>
      <c r="X44" s="101"/>
      <c r="Y44" s="101"/>
      <c r="Z44" s="101" t="s">
        <v>299</v>
      </c>
      <c r="AA44" s="101"/>
      <c r="AB44" s="101"/>
      <c r="AC44" s="101" t="s">
        <v>296</v>
      </c>
      <c r="AD44" s="101"/>
      <c r="AE44" s="101"/>
      <c r="AF44" s="101" t="s">
        <v>316</v>
      </c>
      <c r="AG44" s="101"/>
      <c r="AH44" s="101"/>
      <c r="AI44" s="101" t="s">
        <v>298</v>
      </c>
      <c r="AJ44" s="101"/>
      <c r="AK44" s="101"/>
      <c r="AL44" s="101" t="s">
        <v>299</v>
      </c>
      <c r="AM44" s="101"/>
      <c r="AN44" s="101"/>
      <c r="AO44" s="101" t="s">
        <v>296</v>
      </c>
      <c r="AP44" s="101"/>
      <c r="AQ44" s="101"/>
      <c r="AR44" s="101" t="s">
        <v>297</v>
      </c>
      <c r="AS44" s="101"/>
      <c r="AT44" s="101"/>
      <c r="AU44" s="101" t="s">
        <v>298</v>
      </c>
      <c r="AV44" s="101"/>
      <c r="BA44" s="66"/>
      <c r="BB44" s="908" t="s">
        <v>315</v>
      </c>
      <c r="BC44" s="909"/>
      <c r="BH44" s="909" t="s">
        <v>317</v>
      </c>
      <c r="BI44" s="909"/>
      <c r="BJ44" s="909"/>
      <c r="BK44" s="909"/>
      <c r="BL44" s="909"/>
      <c r="BM44" s="910"/>
      <c r="BN44" s="1028" t="s">
        <v>315</v>
      </c>
      <c r="BO44" s="1012"/>
      <c r="BP44" s="1012"/>
      <c r="BQ44" s="1012"/>
      <c r="BR44" s="102"/>
      <c r="BS44" s="102" t="s">
        <v>299</v>
      </c>
      <c r="BT44" s="102"/>
      <c r="BU44" s="102"/>
      <c r="BV44" s="102" t="s">
        <v>296</v>
      </c>
      <c r="BW44" s="102"/>
      <c r="BX44" s="102"/>
      <c r="BY44" s="102" t="s">
        <v>316</v>
      </c>
      <c r="BZ44" s="102"/>
      <c r="CA44" s="102"/>
      <c r="CB44" s="102" t="s">
        <v>298</v>
      </c>
      <c r="CC44" s="102"/>
      <c r="CD44" s="102"/>
      <c r="CE44" s="102" t="s">
        <v>299</v>
      </c>
      <c r="CF44" s="102"/>
      <c r="CG44" s="102"/>
      <c r="CH44" s="102" t="s">
        <v>296</v>
      </c>
      <c r="CI44" s="102"/>
      <c r="CJ44" s="102"/>
      <c r="CK44" s="102" t="s">
        <v>297</v>
      </c>
      <c r="CL44" s="102"/>
      <c r="CM44" s="102"/>
      <c r="CN44" s="102" t="s">
        <v>298</v>
      </c>
      <c r="CO44" s="102"/>
      <c r="CP44" s="102"/>
      <c r="CQ44" s="102" t="s">
        <v>299</v>
      </c>
      <c r="CR44" s="102"/>
      <c r="CS44" s="102"/>
      <c r="CT44" s="102" t="s">
        <v>296</v>
      </c>
      <c r="CU44" s="102"/>
      <c r="CV44" s="102"/>
      <c r="CW44" s="102" t="s">
        <v>318</v>
      </c>
      <c r="CX44" s="102"/>
      <c r="DC44" s="66"/>
      <c r="DD44" s="1019"/>
      <c r="DE44" s="1020"/>
      <c r="DF44" s="1020"/>
      <c r="DG44" s="1020"/>
    </row>
    <row r="45" spans="4:111" ht="8.1999999999999993" customHeight="1">
      <c r="D45" s="800"/>
      <c r="E45" s="801"/>
      <c r="F45" s="802"/>
      <c r="G45" s="1023"/>
      <c r="H45" s="979"/>
      <c r="I45" s="979"/>
      <c r="J45" s="979"/>
      <c r="K45" s="979"/>
      <c r="L45" s="979"/>
      <c r="M45" s="979"/>
      <c r="N45" s="979"/>
      <c r="O45" s="979"/>
      <c r="P45" s="979"/>
      <c r="Q45" s="1024"/>
      <c r="R45" s="1013"/>
      <c r="S45" s="1014"/>
      <c r="T45" s="1014"/>
      <c r="U45" s="1014"/>
      <c r="V45" s="1006" t="s">
        <v>57</v>
      </c>
      <c r="W45" s="1007"/>
      <c r="X45" s="1007"/>
      <c r="Y45" s="990" t="s">
        <v>57</v>
      </c>
      <c r="Z45" s="990"/>
      <c r="AA45" s="990"/>
      <c r="AB45" s="990" t="s">
        <v>57</v>
      </c>
      <c r="AC45" s="990"/>
      <c r="AD45" s="990"/>
      <c r="AE45" s="990" t="s">
        <v>57</v>
      </c>
      <c r="AF45" s="990"/>
      <c r="AG45" s="990"/>
      <c r="AH45" s="990" t="s">
        <v>57</v>
      </c>
      <c r="AI45" s="990"/>
      <c r="AJ45" s="990"/>
      <c r="AK45" s="990" t="s">
        <v>57</v>
      </c>
      <c r="AL45" s="990"/>
      <c r="AM45" s="990"/>
      <c r="AN45" s="990" t="s">
        <v>57</v>
      </c>
      <c r="AO45" s="990"/>
      <c r="AP45" s="990"/>
      <c r="AQ45" s="990" t="s">
        <v>57</v>
      </c>
      <c r="AR45" s="990"/>
      <c r="AS45" s="990"/>
      <c r="AT45" s="999" t="s">
        <v>57</v>
      </c>
      <c r="AU45" s="1000"/>
      <c r="AV45" s="1001"/>
      <c r="AW45" s="891"/>
      <c r="AX45" s="968"/>
      <c r="BA45" s="66"/>
      <c r="BB45" s="969"/>
      <c r="BC45" s="968"/>
      <c r="BH45" s="968"/>
      <c r="BI45" s="968"/>
      <c r="BJ45" s="968"/>
      <c r="BK45" s="968"/>
      <c r="BL45" s="968"/>
      <c r="BM45" s="1017"/>
      <c r="BN45" s="1029"/>
      <c r="BO45" s="1014"/>
      <c r="BP45" s="1014"/>
      <c r="BQ45" s="1014"/>
      <c r="BR45" s="1006"/>
      <c r="BS45" s="1007"/>
      <c r="BT45" s="1007"/>
      <c r="BU45" s="990"/>
      <c r="BV45" s="990"/>
      <c r="BW45" s="990"/>
      <c r="BX45" s="1018"/>
      <c r="BY45" s="990"/>
      <c r="BZ45" s="990"/>
      <c r="CA45" s="990"/>
      <c r="CB45" s="990"/>
      <c r="CC45" s="990"/>
      <c r="CD45" s="990">
        <v>1</v>
      </c>
      <c r="CE45" s="990"/>
      <c r="CF45" s="990"/>
      <c r="CG45" s="990">
        <v>5</v>
      </c>
      <c r="CH45" s="990"/>
      <c r="CI45" s="990"/>
      <c r="CJ45" s="990">
        <v>7</v>
      </c>
      <c r="CK45" s="990"/>
      <c r="CL45" s="990"/>
      <c r="CM45" s="990">
        <v>5</v>
      </c>
      <c r="CN45" s="990"/>
      <c r="CO45" s="990"/>
      <c r="CP45" s="990">
        <v>0</v>
      </c>
      <c r="CQ45" s="990"/>
      <c r="CR45" s="990"/>
      <c r="CS45" s="990">
        <v>0</v>
      </c>
      <c r="CT45" s="990"/>
      <c r="CU45" s="990"/>
      <c r="CV45" s="990">
        <v>0</v>
      </c>
      <c r="CW45" s="990"/>
      <c r="CX45" s="998"/>
      <c r="CY45" s="891"/>
      <c r="CZ45" s="968"/>
      <c r="DC45" s="66"/>
      <c r="DD45" s="1019"/>
      <c r="DE45" s="1020"/>
      <c r="DF45" s="1020"/>
      <c r="DG45" s="1020"/>
    </row>
    <row r="46" spans="4:111" ht="8.1999999999999993" customHeight="1">
      <c r="D46" s="800"/>
      <c r="E46" s="801"/>
      <c r="F46" s="802"/>
      <c r="G46" s="1023"/>
      <c r="H46" s="979"/>
      <c r="I46" s="979"/>
      <c r="J46" s="979"/>
      <c r="K46" s="979"/>
      <c r="L46" s="979"/>
      <c r="M46" s="979"/>
      <c r="N46" s="979"/>
      <c r="O46" s="979"/>
      <c r="P46" s="979"/>
      <c r="Q46" s="1024"/>
      <c r="R46" s="1013"/>
      <c r="S46" s="1014"/>
      <c r="T46" s="1014"/>
      <c r="U46" s="1014"/>
      <c r="V46" s="1006"/>
      <c r="W46" s="1007"/>
      <c r="X46" s="1007"/>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1002"/>
      <c r="AU46" s="938"/>
      <c r="AV46" s="939"/>
      <c r="AW46" s="969"/>
      <c r="AX46" s="968"/>
      <c r="BA46" s="66"/>
      <c r="BB46" s="991"/>
      <c r="BC46" s="992"/>
      <c r="BD46" s="992"/>
      <c r="BE46" s="992"/>
      <c r="BF46" s="992"/>
      <c r="BG46" s="992"/>
      <c r="BH46" s="992"/>
      <c r="BI46" s="992"/>
      <c r="BJ46" s="992"/>
      <c r="BK46" s="992"/>
      <c r="BL46" s="992"/>
      <c r="BM46" s="993"/>
      <c r="BN46" s="1029"/>
      <c r="BO46" s="1014"/>
      <c r="BP46" s="1014"/>
      <c r="BQ46" s="1014"/>
      <c r="BR46" s="1006"/>
      <c r="BS46" s="1007"/>
      <c r="BT46" s="1007"/>
      <c r="BU46" s="990"/>
      <c r="BV46" s="990"/>
      <c r="BW46" s="990"/>
      <c r="BX46" s="1018"/>
      <c r="BY46" s="990"/>
      <c r="BZ46" s="990"/>
      <c r="CA46" s="990"/>
      <c r="CB46" s="990"/>
      <c r="CC46" s="990"/>
      <c r="CD46" s="990"/>
      <c r="CE46" s="990"/>
      <c r="CF46" s="990"/>
      <c r="CG46" s="990"/>
      <c r="CH46" s="990"/>
      <c r="CI46" s="990"/>
      <c r="CJ46" s="990"/>
      <c r="CK46" s="990"/>
      <c r="CL46" s="990"/>
      <c r="CM46" s="990"/>
      <c r="CN46" s="990"/>
      <c r="CO46" s="990"/>
      <c r="CP46" s="990"/>
      <c r="CQ46" s="990"/>
      <c r="CR46" s="990"/>
      <c r="CS46" s="990"/>
      <c r="CT46" s="990"/>
      <c r="CU46" s="990"/>
      <c r="CV46" s="990"/>
      <c r="CW46" s="990"/>
      <c r="CX46" s="998"/>
      <c r="CY46" s="969"/>
      <c r="CZ46" s="968"/>
      <c r="DC46" s="66"/>
      <c r="DD46" s="1019"/>
      <c r="DE46" s="1020"/>
      <c r="DF46" s="1020"/>
      <c r="DG46" s="1020"/>
    </row>
    <row r="47" spans="4:111" ht="8.1999999999999993" customHeight="1">
      <c r="D47" s="800"/>
      <c r="E47" s="801"/>
      <c r="F47" s="802"/>
      <c r="G47" s="1023"/>
      <c r="H47" s="979"/>
      <c r="I47" s="979"/>
      <c r="J47" s="979"/>
      <c r="K47" s="979"/>
      <c r="L47" s="979"/>
      <c r="M47" s="979"/>
      <c r="N47" s="979"/>
      <c r="O47" s="979"/>
      <c r="P47" s="979"/>
      <c r="Q47" s="1024"/>
      <c r="R47" s="1013"/>
      <c r="S47" s="1014"/>
      <c r="T47" s="1014"/>
      <c r="U47" s="1014"/>
      <c r="V47" s="1006"/>
      <c r="W47" s="1007"/>
      <c r="X47" s="1007"/>
      <c r="Y47" s="990"/>
      <c r="Z47" s="990"/>
      <c r="AA47" s="990"/>
      <c r="AB47" s="990"/>
      <c r="AC47" s="990"/>
      <c r="AD47" s="990"/>
      <c r="AE47" s="990"/>
      <c r="AF47" s="990"/>
      <c r="AG47" s="990"/>
      <c r="AH47" s="990"/>
      <c r="AI47" s="990"/>
      <c r="AJ47" s="990"/>
      <c r="AK47" s="990"/>
      <c r="AL47" s="990"/>
      <c r="AM47" s="990"/>
      <c r="AN47" s="990"/>
      <c r="AO47" s="990"/>
      <c r="AP47" s="990"/>
      <c r="AQ47" s="990"/>
      <c r="AR47" s="990"/>
      <c r="AS47" s="990"/>
      <c r="AT47" s="1003"/>
      <c r="AU47" s="1004"/>
      <c r="AV47" s="1005"/>
      <c r="AW47" s="969"/>
      <c r="AX47" s="968"/>
      <c r="AY47" s="865" t="s">
        <v>319</v>
      </c>
      <c r="AZ47" s="865"/>
      <c r="BA47" s="997"/>
      <c r="BB47" s="991"/>
      <c r="BC47" s="992"/>
      <c r="BD47" s="992"/>
      <c r="BE47" s="992"/>
      <c r="BF47" s="992"/>
      <c r="BG47" s="992"/>
      <c r="BH47" s="992"/>
      <c r="BI47" s="992"/>
      <c r="BJ47" s="992"/>
      <c r="BK47" s="992"/>
      <c r="BL47" s="992"/>
      <c r="BM47" s="993"/>
      <c r="BN47" s="1029"/>
      <c r="BO47" s="1014"/>
      <c r="BP47" s="1014"/>
      <c r="BQ47" s="1014"/>
      <c r="BR47" s="1006"/>
      <c r="BS47" s="1007"/>
      <c r="BT47" s="1007"/>
      <c r="BU47" s="990"/>
      <c r="BV47" s="990"/>
      <c r="BW47" s="990"/>
      <c r="BX47" s="1018"/>
      <c r="BY47" s="990"/>
      <c r="BZ47" s="990"/>
      <c r="CA47" s="990"/>
      <c r="CB47" s="990"/>
      <c r="CC47" s="990"/>
      <c r="CD47" s="990"/>
      <c r="CE47" s="990"/>
      <c r="CF47" s="990"/>
      <c r="CG47" s="990"/>
      <c r="CH47" s="990"/>
      <c r="CI47" s="990"/>
      <c r="CJ47" s="990"/>
      <c r="CK47" s="990"/>
      <c r="CL47" s="990"/>
      <c r="CM47" s="990"/>
      <c r="CN47" s="990"/>
      <c r="CO47" s="990"/>
      <c r="CP47" s="990"/>
      <c r="CQ47" s="990"/>
      <c r="CR47" s="990"/>
      <c r="CS47" s="990"/>
      <c r="CT47" s="990"/>
      <c r="CU47" s="990"/>
      <c r="CV47" s="990"/>
      <c r="CW47" s="990"/>
      <c r="CX47" s="998"/>
      <c r="CY47" s="969"/>
      <c r="CZ47" s="968"/>
      <c r="DA47" s="968" t="s">
        <v>318</v>
      </c>
      <c r="DB47" s="968"/>
      <c r="DC47" s="66"/>
      <c r="DD47" s="1019"/>
      <c r="DE47" s="1020"/>
      <c r="DF47" s="1020"/>
      <c r="DG47" s="1020"/>
    </row>
    <row r="48" spans="4:111" ht="8.1999999999999993" customHeight="1">
      <c r="D48" s="800"/>
      <c r="E48" s="801"/>
      <c r="F48" s="802"/>
      <c r="G48" s="1025"/>
      <c r="H48" s="1026"/>
      <c r="I48" s="1026"/>
      <c r="J48" s="1026"/>
      <c r="K48" s="1026"/>
      <c r="L48" s="1026"/>
      <c r="M48" s="1026"/>
      <c r="N48" s="1026"/>
      <c r="O48" s="1026"/>
      <c r="P48" s="1026"/>
      <c r="Q48" s="1027"/>
      <c r="R48" s="1015"/>
      <c r="S48" s="1016"/>
      <c r="T48" s="1016"/>
      <c r="U48" s="1016"/>
      <c r="AD48" s="1031" t="s">
        <v>320</v>
      </c>
      <c r="AE48" s="1031"/>
      <c r="AM48" s="1031" t="s">
        <v>320</v>
      </c>
      <c r="AN48" s="1031"/>
      <c r="AY48" s="865"/>
      <c r="AZ48" s="865"/>
      <c r="BA48" s="997"/>
      <c r="BB48" s="994"/>
      <c r="BC48" s="995"/>
      <c r="BD48" s="995"/>
      <c r="BE48" s="995"/>
      <c r="BF48" s="995"/>
      <c r="BG48" s="995"/>
      <c r="BH48" s="995"/>
      <c r="BI48" s="995"/>
      <c r="BJ48" s="995"/>
      <c r="BK48" s="995"/>
      <c r="BL48" s="995"/>
      <c r="BM48" s="996"/>
      <c r="BN48" s="1030"/>
      <c r="BO48" s="1016"/>
      <c r="BP48" s="1016"/>
      <c r="BQ48" s="1016"/>
      <c r="BR48" s="103"/>
      <c r="BS48" s="103"/>
      <c r="BT48" s="103"/>
      <c r="BU48" s="103"/>
      <c r="BV48" s="103"/>
      <c r="BW48" s="1031" t="s">
        <v>320</v>
      </c>
      <c r="BX48" s="1031"/>
      <c r="BY48" s="100"/>
      <c r="BZ48" s="100"/>
      <c r="CA48" s="100"/>
      <c r="CB48" s="100"/>
      <c r="CC48" s="100"/>
      <c r="CD48" s="100"/>
      <c r="CE48" s="100"/>
      <c r="CF48" s="1031" t="s">
        <v>320</v>
      </c>
      <c r="CG48" s="1031"/>
      <c r="CH48" s="100"/>
      <c r="CI48" s="100"/>
      <c r="CJ48" s="100"/>
      <c r="CK48" s="100"/>
      <c r="CL48" s="100"/>
      <c r="CM48" s="100"/>
      <c r="CN48" s="100"/>
      <c r="CO48" s="1031" t="s">
        <v>320</v>
      </c>
      <c r="CP48" s="1031"/>
      <c r="CQ48" s="100"/>
      <c r="CR48" s="100"/>
      <c r="CS48" s="100"/>
      <c r="CT48" s="100"/>
      <c r="CU48" s="100"/>
      <c r="CV48" s="100"/>
      <c r="CW48" s="100"/>
      <c r="CX48" s="100"/>
      <c r="CY48" s="100"/>
      <c r="CZ48" s="100"/>
      <c r="DA48" s="912"/>
      <c r="DB48" s="912"/>
      <c r="DC48" s="60"/>
      <c r="DD48" s="1019"/>
      <c r="DE48" s="1020"/>
      <c r="DF48" s="1020"/>
      <c r="DG48" s="1020"/>
    </row>
    <row r="49" spans="4:111" ht="8.1999999999999993" customHeight="1">
      <c r="D49" s="800"/>
      <c r="E49" s="801"/>
      <c r="F49" s="802"/>
      <c r="G49" s="1008" t="s">
        <v>321</v>
      </c>
      <c r="H49" s="1009"/>
      <c r="I49" s="1009"/>
      <c r="J49" s="1009"/>
      <c r="K49" s="1009"/>
      <c r="L49" s="1009"/>
      <c r="M49" s="1009"/>
      <c r="N49" s="1009"/>
      <c r="O49" s="1009"/>
      <c r="P49" s="1009"/>
      <c r="Q49" s="1010"/>
      <c r="R49" s="1011" t="s">
        <v>322</v>
      </c>
      <c r="S49" s="1012"/>
      <c r="T49" s="1012"/>
      <c r="U49" s="1012"/>
      <c r="V49" s="102"/>
      <c r="W49" s="102" t="s">
        <v>298</v>
      </c>
      <c r="X49" s="102"/>
      <c r="Y49" s="102"/>
      <c r="Z49" s="102" t="s">
        <v>299</v>
      </c>
      <c r="AA49" s="102"/>
      <c r="AB49" s="102"/>
      <c r="AC49" s="102" t="s">
        <v>296</v>
      </c>
      <c r="AD49" s="102"/>
      <c r="AE49" s="102"/>
      <c r="AF49" s="102" t="s">
        <v>316</v>
      </c>
      <c r="AG49" s="102"/>
      <c r="AH49" s="102"/>
      <c r="AI49" s="102" t="s">
        <v>298</v>
      </c>
      <c r="AJ49" s="102"/>
      <c r="AK49" s="102"/>
      <c r="AL49" s="102" t="s">
        <v>299</v>
      </c>
      <c r="AM49" s="102"/>
      <c r="AN49" s="102"/>
      <c r="AO49" s="102" t="s">
        <v>296</v>
      </c>
      <c r="AP49" s="102"/>
      <c r="AQ49" s="102"/>
      <c r="AR49" s="102" t="s">
        <v>297</v>
      </c>
      <c r="AS49" s="102"/>
      <c r="AT49" s="102"/>
      <c r="AU49" s="102" t="s">
        <v>298</v>
      </c>
      <c r="AV49" s="102"/>
      <c r="AW49" s="89"/>
      <c r="AX49" s="89"/>
      <c r="AY49" s="89"/>
      <c r="AZ49" s="89"/>
      <c r="BA49" s="57"/>
      <c r="BB49" s="908" t="s">
        <v>322</v>
      </c>
      <c r="BC49" s="909"/>
      <c r="BH49" s="909" t="s">
        <v>317</v>
      </c>
      <c r="BI49" s="909"/>
      <c r="BJ49" s="909"/>
      <c r="BK49" s="909"/>
      <c r="BL49" s="909"/>
      <c r="BM49" s="910"/>
      <c r="BN49" s="1014" t="s">
        <v>322</v>
      </c>
      <c r="BO49" s="1014"/>
      <c r="BP49" s="1014"/>
      <c r="BQ49" s="1014"/>
      <c r="BR49" s="101"/>
      <c r="BS49" s="101" t="s">
        <v>299</v>
      </c>
      <c r="BT49" s="101"/>
      <c r="BU49" s="101"/>
      <c r="BV49" s="101" t="s">
        <v>296</v>
      </c>
      <c r="BW49" s="101"/>
      <c r="BX49" s="101"/>
      <c r="BY49" s="101" t="s">
        <v>316</v>
      </c>
      <c r="BZ49" s="101"/>
      <c r="CA49" s="101"/>
      <c r="CB49" s="101" t="s">
        <v>298</v>
      </c>
      <c r="CC49" s="101"/>
      <c r="CD49" s="101"/>
      <c r="CE49" s="101" t="s">
        <v>299</v>
      </c>
      <c r="CF49" s="101"/>
      <c r="CG49" s="101"/>
      <c r="CH49" s="101" t="s">
        <v>296</v>
      </c>
      <c r="CI49" s="101"/>
      <c r="CJ49" s="101"/>
      <c r="CK49" s="101" t="s">
        <v>297</v>
      </c>
      <c r="CL49" s="101"/>
      <c r="CM49" s="101"/>
      <c r="CN49" s="101" t="s">
        <v>298</v>
      </c>
      <c r="CO49" s="101"/>
      <c r="CP49" s="101"/>
      <c r="CQ49" s="101" t="s">
        <v>299</v>
      </c>
      <c r="CR49" s="101"/>
      <c r="CS49" s="101"/>
      <c r="CT49" s="101" t="s">
        <v>296</v>
      </c>
      <c r="CU49" s="101"/>
      <c r="CV49" s="101"/>
      <c r="CW49" s="101" t="s">
        <v>318</v>
      </c>
      <c r="CX49" s="101"/>
      <c r="DC49" s="57"/>
      <c r="DD49" s="1019"/>
      <c r="DE49" s="1020"/>
      <c r="DF49" s="1020"/>
      <c r="DG49" s="1020"/>
    </row>
    <row r="50" spans="4:111" ht="8.1999999999999993" customHeight="1">
      <c r="D50" s="800"/>
      <c r="E50" s="801"/>
      <c r="F50" s="802"/>
      <c r="G50" s="806"/>
      <c r="H50" s="807"/>
      <c r="I50" s="807"/>
      <c r="J50" s="807"/>
      <c r="K50" s="807"/>
      <c r="L50" s="807"/>
      <c r="M50" s="807"/>
      <c r="N50" s="807"/>
      <c r="O50" s="807"/>
      <c r="P50" s="807"/>
      <c r="Q50" s="808"/>
      <c r="R50" s="1013"/>
      <c r="S50" s="1014"/>
      <c r="T50" s="1014"/>
      <c r="U50" s="1014"/>
      <c r="V50" s="1006"/>
      <c r="W50" s="1007"/>
      <c r="X50" s="1007"/>
      <c r="Y50" s="990"/>
      <c r="Z50" s="990"/>
      <c r="AA50" s="990"/>
      <c r="AB50" s="990"/>
      <c r="AC50" s="990"/>
      <c r="AD50" s="990"/>
      <c r="AE50" s="990">
        <v>1</v>
      </c>
      <c r="AF50" s="990"/>
      <c r="AG50" s="990"/>
      <c r="AH50" s="990">
        <v>0</v>
      </c>
      <c r="AI50" s="990"/>
      <c r="AJ50" s="990"/>
      <c r="AK50" s="990">
        <v>5</v>
      </c>
      <c r="AL50" s="990"/>
      <c r="AM50" s="990"/>
      <c r="AN50" s="999">
        <v>0</v>
      </c>
      <c r="AO50" s="1000"/>
      <c r="AP50" s="1039"/>
      <c r="AQ50" s="990">
        <v>0</v>
      </c>
      <c r="AR50" s="990"/>
      <c r="AS50" s="990"/>
      <c r="AT50" s="990">
        <v>0</v>
      </c>
      <c r="AU50" s="990"/>
      <c r="AV50" s="998"/>
      <c r="AW50" s="812"/>
      <c r="AX50" s="968"/>
      <c r="BA50" s="66"/>
      <c r="BB50" s="969"/>
      <c r="BC50" s="968"/>
      <c r="BH50" s="968"/>
      <c r="BI50" s="968"/>
      <c r="BJ50" s="968"/>
      <c r="BK50" s="968"/>
      <c r="BL50" s="968"/>
      <c r="BM50" s="1017"/>
      <c r="BN50" s="1014"/>
      <c r="BO50" s="1014"/>
      <c r="BP50" s="1014"/>
      <c r="BQ50" s="1014"/>
      <c r="BR50" s="1006">
        <f>BR45</f>
        <v>0</v>
      </c>
      <c r="BS50" s="1007"/>
      <c r="BT50" s="1007"/>
      <c r="BU50" s="990"/>
      <c r="BV50" s="990"/>
      <c r="BW50" s="990"/>
      <c r="BX50" s="1018"/>
      <c r="BY50" s="990"/>
      <c r="BZ50" s="990"/>
      <c r="CA50" s="990"/>
      <c r="CB50" s="990"/>
      <c r="CC50" s="990"/>
      <c r="CD50" s="990">
        <v>1</v>
      </c>
      <c r="CE50" s="990"/>
      <c r="CF50" s="990"/>
      <c r="CG50" s="990">
        <v>5</v>
      </c>
      <c r="CH50" s="990"/>
      <c r="CI50" s="990"/>
      <c r="CJ50" s="990">
        <v>7</v>
      </c>
      <c r="CK50" s="990"/>
      <c r="CL50" s="990"/>
      <c r="CM50" s="990">
        <v>5</v>
      </c>
      <c r="CN50" s="990"/>
      <c r="CO50" s="990"/>
      <c r="CP50" s="990">
        <v>0</v>
      </c>
      <c r="CQ50" s="990"/>
      <c r="CR50" s="990"/>
      <c r="CS50" s="990">
        <v>0</v>
      </c>
      <c r="CT50" s="990"/>
      <c r="CU50" s="990"/>
      <c r="CV50" s="990">
        <v>0</v>
      </c>
      <c r="CW50" s="990"/>
      <c r="CX50" s="998"/>
      <c r="CY50" s="891"/>
      <c r="CZ50" s="968"/>
      <c r="DC50" s="66"/>
      <c r="DD50" s="1019"/>
      <c r="DE50" s="1020"/>
      <c r="DF50" s="1020"/>
      <c r="DG50" s="1020"/>
    </row>
    <row r="51" spans="4:111" ht="8.1999999999999993" customHeight="1">
      <c r="D51" s="800"/>
      <c r="E51" s="801"/>
      <c r="F51" s="802"/>
      <c r="G51" s="806"/>
      <c r="H51" s="807"/>
      <c r="I51" s="807"/>
      <c r="J51" s="807"/>
      <c r="K51" s="807"/>
      <c r="L51" s="807"/>
      <c r="M51" s="807"/>
      <c r="N51" s="807"/>
      <c r="O51" s="807"/>
      <c r="P51" s="807"/>
      <c r="Q51" s="808"/>
      <c r="R51" s="1013"/>
      <c r="S51" s="1014"/>
      <c r="T51" s="1014"/>
      <c r="U51" s="1014"/>
      <c r="V51" s="1006"/>
      <c r="W51" s="1007"/>
      <c r="X51" s="1007"/>
      <c r="Y51" s="990"/>
      <c r="Z51" s="990"/>
      <c r="AA51" s="990"/>
      <c r="AB51" s="990"/>
      <c r="AC51" s="990"/>
      <c r="AD51" s="990"/>
      <c r="AE51" s="990"/>
      <c r="AF51" s="990"/>
      <c r="AG51" s="990"/>
      <c r="AH51" s="990"/>
      <c r="AI51" s="990"/>
      <c r="AJ51" s="990"/>
      <c r="AK51" s="990"/>
      <c r="AL51" s="990"/>
      <c r="AM51" s="990"/>
      <c r="AN51" s="1002"/>
      <c r="AO51" s="938"/>
      <c r="AP51" s="1040"/>
      <c r="AQ51" s="990"/>
      <c r="AR51" s="990"/>
      <c r="AS51" s="990"/>
      <c r="AT51" s="990"/>
      <c r="AU51" s="990"/>
      <c r="AV51" s="998"/>
      <c r="AW51" s="968"/>
      <c r="AX51" s="968"/>
      <c r="BB51" s="1033"/>
      <c r="BC51" s="1034"/>
      <c r="BD51" s="1034"/>
      <c r="BE51" s="1034"/>
      <c r="BF51" s="1034"/>
      <c r="BG51" s="1034"/>
      <c r="BH51" s="1034"/>
      <c r="BI51" s="1034"/>
      <c r="BJ51" s="1034"/>
      <c r="BK51" s="1034"/>
      <c r="BL51" s="1034"/>
      <c r="BM51" s="1035"/>
      <c r="BN51" s="1014"/>
      <c r="BO51" s="1014"/>
      <c r="BP51" s="1014"/>
      <c r="BQ51" s="1014"/>
      <c r="BR51" s="1006"/>
      <c r="BS51" s="1007"/>
      <c r="BT51" s="1007"/>
      <c r="BU51" s="990"/>
      <c r="BV51" s="990"/>
      <c r="BW51" s="990"/>
      <c r="BX51" s="1018"/>
      <c r="BY51" s="990"/>
      <c r="BZ51" s="990"/>
      <c r="CA51" s="990"/>
      <c r="CB51" s="990"/>
      <c r="CC51" s="990"/>
      <c r="CD51" s="990"/>
      <c r="CE51" s="990"/>
      <c r="CF51" s="990"/>
      <c r="CG51" s="990"/>
      <c r="CH51" s="990"/>
      <c r="CI51" s="990"/>
      <c r="CJ51" s="990"/>
      <c r="CK51" s="990"/>
      <c r="CL51" s="990"/>
      <c r="CM51" s="990"/>
      <c r="CN51" s="990"/>
      <c r="CO51" s="990"/>
      <c r="CP51" s="990"/>
      <c r="CQ51" s="990"/>
      <c r="CR51" s="990"/>
      <c r="CS51" s="990"/>
      <c r="CT51" s="990"/>
      <c r="CU51" s="990"/>
      <c r="CV51" s="990"/>
      <c r="CW51" s="990"/>
      <c r="CX51" s="998"/>
      <c r="CY51" s="969"/>
      <c r="CZ51" s="968"/>
      <c r="DC51" s="66"/>
      <c r="DD51" s="1019"/>
      <c r="DE51" s="1020"/>
      <c r="DF51" s="1020"/>
      <c r="DG51" s="1020"/>
    </row>
    <row r="52" spans="4:111" ht="8.1999999999999993" customHeight="1">
      <c r="D52" s="800"/>
      <c r="E52" s="801"/>
      <c r="F52" s="802"/>
      <c r="G52" s="806"/>
      <c r="H52" s="807"/>
      <c r="I52" s="807"/>
      <c r="J52" s="807"/>
      <c r="K52" s="807"/>
      <c r="L52" s="807"/>
      <c r="M52" s="807"/>
      <c r="N52" s="807"/>
      <c r="O52" s="807"/>
      <c r="P52" s="807"/>
      <c r="Q52" s="808"/>
      <c r="R52" s="1013"/>
      <c r="S52" s="1014"/>
      <c r="T52" s="1014"/>
      <c r="U52" s="1014"/>
      <c r="V52" s="1006"/>
      <c r="W52" s="1007"/>
      <c r="X52" s="1007"/>
      <c r="Y52" s="990"/>
      <c r="Z52" s="990"/>
      <c r="AA52" s="990"/>
      <c r="AB52" s="990"/>
      <c r="AC52" s="990"/>
      <c r="AD52" s="990"/>
      <c r="AE52" s="990"/>
      <c r="AF52" s="990"/>
      <c r="AG52" s="990"/>
      <c r="AH52" s="990"/>
      <c r="AI52" s="990"/>
      <c r="AJ52" s="990"/>
      <c r="AK52" s="990"/>
      <c r="AL52" s="990"/>
      <c r="AM52" s="990"/>
      <c r="AN52" s="1003"/>
      <c r="AO52" s="1004"/>
      <c r="AP52" s="1041"/>
      <c r="AQ52" s="990"/>
      <c r="AR52" s="990"/>
      <c r="AS52" s="990"/>
      <c r="AT52" s="990"/>
      <c r="AU52" s="990"/>
      <c r="AV52" s="998"/>
      <c r="AW52" s="968"/>
      <c r="AX52" s="968"/>
      <c r="AY52" s="865" t="s">
        <v>319</v>
      </c>
      <c r="AZ52" s="865"/>
      <c r="BA52" s="865"/>
      <c r="BB52" s="1033"/>
      <c r="BC52" s="1034"/>
      <c r="BD52" s="1034"/>
      <c r="BE52" s="1034"/>
      <c r="BF52" s="1034"/>
      <c r="BG52" s="1034"/>
      <c r="BH52" s="1034"/>
      <c r="BI52" s="1034"/>
      <c r="BJ52" s="1034"/>
      <c r="BK52" s="1034"/>
      <c r="BL52" s="1034"/>
      <c r="BM52" s="1035"/>
      <c r="BN52" s="1014"/>
      <c r="BO52" s="1014"/>
      <c r="BP52" s="1014"/>
      <c r="BQ52" s="1014"/>
      <c r="BR52" s="1006"/>
      <c r="BS52" s="1007"/>
      <c r="BT52" s="1007"/>
      <c r="BU52" s="990"/>
      <c r="BV52" s="990"/>
      <c r="BW52" s="990"/>
      <c r="BX52" s="1018"/>
      <c r="BY52" s="990"/>
      <c r="BZ52" s="990"/>
      <c r="CA52" s="990"/>
      <c r="CB52" s="990"/>
      <c r="CC52" s="990"/>
      <c r="CD52" s="990"/>
      <c r="CE52" s="990"/>
      <c r="CF52" s="990"/>
      <c r="CG52" s="990"/>
      <c r="CH52" s="990"/>
      <c r="CI52" s="990"/>
      <c r="CJ52" s="990"/>
      <c r="CK52" s="990"/>
      <c r="CL52" s="990"/>
      <c r="CM52" s="990"/>
      <c r="CN52" s="990"/>
      <c r="CO52" s="990"/>
      <c r="CP52" s="990"/>
      <c r="CQ52" s="990"/>
      <c r="CR52" s="990"/>
      <c r="CS52" s="990"/>
      <c r="CT52" s="990"/>
      <c r="CU52" s="990"/>
      <c r="CV52" s="990"/>
      <c r="CW52" s="990"/>
      <c r="CX52" s="998"/>
      <c r="CY52" s="969"/>
      <c r="CZ52" s="968"/>
      <c r="DA52" s="968" t="s">
        <v>318</v>
      </c>
      <c r="DB52" s="968"/>
      <c r="DC52" s="66"/>
      <c r="DD52" s="1019"/>
      <c r="DE52" s="1020"/>
      <c r="DF52" s="1020"/>
      <c r="DG52" s="1020"/>
    </row>
    <row r="53" spans="4:111" ht="8.1999999999999993" customHeight="1">
      <c r="D53" s="800"/>
      <c r="E53" s="801"/>
      <c r="F53" s="802"/>
      <c r="G53" s="809"/>
      <c r="H53" s="810"/>
      <c r="I53" s="810"/>
      <c r="J53" s="810"/>
      <c r="K53" s="810"/>
      <c r="L53" s="810"/>
      <c r="M53" s="810"/>
      <c r="N53" s="810"/>
      <c r="O53" s="810"/>
      <c r="P53" s="810"/>
      <c r="Q53" s="811"/>
      <c r="R53" s="1015"/>
      <c r="S53" s="1016"/>
      <c r="T53" s="1016"/>
      <c r="U53" s="1016"/>
      <c r="V53" s="100"/>
      <c r="W53" s="100"/>
      <c r="X53" s="100"/>
      <c r="Y53" s="100"/>
      <c r="Z53" s="100"/>
      <c r="AA53" s="100"/>
      <c r="AB53" s="100"/>
      <c r="AC53" s="100"/>
      <c r="AD53" s="1031" t="s">
        <v>320</v>
      </c>
      <c r="AE53" s="1031"/>
      <c r="AF53" s="100"/>
      <c r="AG53" s="100"/>
      <c r="AH53" s="100"/>
      <c r="AI53" s="100"/>
      <c r="AJ53" s="100"/>
      <c r="AK53" s="100"/>
      <c r="AL53" s="100"/>
      <c r="AM53" s="1031" t="s">
        <v>320</v>
      </c>
      <c r="AN53" s="1031"/>
      <c r="AO53" s="100"/>
      <c r="AP53" s="100"/>
      <c r="AQ53" s="100"/>
      <c r="AR53" s="100"/>
      <c r="AS53" s="100"/>
      <c r="AT53" s="100"/>
      <c r="AU53" s="100"/>
      <c r="AV53" s="100"/>
      <c r="AW53" s="100"/>
      <c r="AX53" s="100"/>
      <c r="AY53" s="1032"/>
      <c r="AZ53" s="1032"/>
      <c r="BA53" s="1032"/>
      <c r="BB53" s="1036"/>
      <c r="BC53" s="1037"/>
      <c r="BD53" s="1037"/>
      <c r="BE53" s="1037"/>
      <c r="BF53" s="1037"/>
      <c r="BG53" s="1037"/>
      <c r="BH53" s="1037"/>
      <c r="BI53" s="1037"/>
      <c r="BJ53" s="1037"/>
      <c r="BK53" s="1037"/>
      <c r="BL53" s="1037"/>
      <c r="BM53" s="1038"/>
      <c r="BN53" s="1016"/>
      <c r="BO53" s="1016"/>
      <c r="BP53" s="1016"/>
      <c r="BQ53" s="1016"/>
      <c r="BR53" s="103"/>
      <c r="BS53" s="103"/>
      <c r="BT53" s="103"/>
      <c r="BU53" s="103"/>
      <c r="BV53" s="103"/>
      <c r="BW53" s="1031" t="s">
        <v>320</v>
      </c>
      <c r="BX53" s="1031"/>
      <c r="BY53" s="100"/>
      <c r="BZ53" s="100"/>
      <c r="CA53" s="100"/>
      <c r="CB53" s="100"/>
      <c r="CC53" s="100"/>
      <c r="CD53" s="100"/>
      <c r="CE53" s="100"/>
      <c r="CF53" s="1031" t="s">
        <v>320</v>
      </c>
      <c r="CG53" s="1031"/>
      <c r="CH53" s="100"/>
      <c r="CI53" s="100"/>
      <c r="CJ53" s="100"/>
      <c r="CK53" s="100"/>
      <c r="CL53" s="100"/>
      <c r="CM53" s="100"/>
      <c r="CN53" s="100"/>
      <c r="CO53" s="1031" t="s">
        <v>320</v>
      </c>
      <c r="CP53" s="1031"/>
      <c r="CQ53" s="100"/>
      <c r="CR53" s="100"/>
      <c r="CS53" s="100"/>
      <c r="CT53" s="100"/>
      <c r="CU53" s="100"/>
      <c r="CV53" s="100"/>
      <c r="CW53" s="100"/>
      <c r="CX53" s="100"/>
      <c r="CY53" s="100"/>
      <c r="CZ53" s="100"/>
      <c r="DA53" s="912"/>
      <c r="DB53" s="912"/>
      <c r="DC53" s="60"/>
      <c r="DD53" s="1019"/>
      <c r="DE53" s="1020"/>
      <c r="DF53" s="1020"/>
      <c r="DG53" s="1020"/>
    </row>
    <row r="54" spans="4:111" ht="8.1999999999999993" customHeight="1">
      <c r="D54" s="800"/>
      <c r="E54" s="801"/>
      <c r="F54" s="802"/>
      <c r="G54" s="1008" t="s">
        <v>505</v>
      </c>
      <c r="H54" s="1009"/>
      <c r="I54" s="1009"/>
      <c r="J54" s="1009"/>
      <c r="K54" s="1009"/>
      <c r="L54" s="1009"/>
      <c r="M54" s="1009"/>
      <c r="N54" s="1009"/>
      <c r="O54" s="1009"/>
      <c r="P54" s="1009"/>
      <c r="Q54" s="1010"/>
      <c r="R54" s="1042" t="s">
        <v>513</v>
      </c>
      <c r="S54" s="1043"/>
      <c r="T54" s="1043"/>
      <c r="U54" s="1043"/>
      <c r="V54" s="102"/>
      <c r="W54" s="102" t="s">
        <v>298</v>
      </c>
      <c r="X54" s="102"/>
      <c r="Y54" s="102"/>
      <c r="Z54" s="102" t="s">
        <v>299</v>
      </c>
      <c r="AA54" s="102"/>
      <c r="AB54" s="102"/>
      <c r="AC54" s="102" t="s">
        <v>296</v>
      </c>
      <c r="AD54" s="102"/>
      <c r="AE54" s="102"/>
      <c r="AF54" s="102" t="s">
        <v>316</v>
      </c>
      <c r="AG54" s="102"/>
      <c r="AH54" s="102"/>
      <c r="AI54" s="102" t="s">
        <v>298</v>
      </c>
      <c r="AJ54" s="102"/>
      <c r="AK54" s="102"/>
      <c r="AL54" s="102" t="s">
        <v>299</v>
      </c>
      <c r="AM54" s="102"/>
      <c r="AN54" s="102"/>
      <c r="AO54" s="102" t="s">
        <v>296</v>
      </c>
      <c r="AP54" s="102"/>
      <c r="AQ54" s="102"/>
      <c r="AR54" s="102" t="s">
        <v>297</v>
      </c>
      <c r="AS54" s="102"/>
      <c r="AT54" s="102"/>
      <c r="AU54" s="102" t="s">
        <v>298</v>
      </c>
      <c r="AV54" s="102"/>
      <c r="AW54" s="89"/>
      <c r="AX54" s="89"/>
      <c r="AY54" s="89"/>
      <c r="AZ54" s="89"/>
      <c r="BA54" s="57"/>
      <c r="BB54" s="908" t="s">
        <v>324</v>
      </c>
      <c r="BC54" s="909"/>
      <c r="BH54" s="909" t="s">
        <v>317</v>
      </c>
      <c r="BI54" s="909"/>
      <c r="BJ54" s="909"/>
      <c r="BK54" s="909"/>
      <c r="BL54" s="909"/>
      <c r="BM54" s="910"/>
      <c r="BN54" s="1046" t="s">
        <v>324</v>
      </c>
      <c r="BO54" s="1043"/>
      <c r="BP54" s="1043"/>
      <c r="BQ54" s="1043"/>
      <c r="BR54" s="101"/>
      <c r="BS54" s="101" t="s">
        <v>299</v>
      </c>
      <c r="BT54" s="101"/>
      <c r="BU54" s="101"/>
      <c r="BV54" s="101" t="s">
        <v>296</v>
      </c>
      <c r="BW54" s="101"/>
      <c r="BX54" s="101"/>
      <c r="BY54" s="101" t="s">
        <v>316</v>
      </c>
      <c r="BZ54" s="101"/>
      <c r="CA54" s="101"/>
      <c r="CB54" s="101" t="s">
        <v>298</v>
      </c>
      <c r="CC54" s="101"/>
      <c r="CD54" s="101"/>
      <c r="CE54" s="101" t="s">
        <v>299</v>
      </c>
      <c r="CF54" s="101"/>
      <c r="CG54" s="101"/>
      <c r="CH54" s="101" t="s">
        <v>296</v>
      </c>
      <c r="CI54" s="101"/>
      <c r="CJ54" s="101"/>
      <c r="CK54" s="101" t="s">
        <v>297</v>
      </c>
      <c r="CL54" s="101"/>
      <c r="CM54" s="101"/>
      <c r="CN54" s="101" t="s">
        <v>298</v>
      </c>
      <c r="CO54" s="101"/>
      <c r="CP54" s="101"/>
      <c r="CQ54" s="101" t="s">
        <v>299</v>
      </c>
      <c r="CR54" s="101"/>
      <c r="CS54" s="101"/>
      <c r="CT54" s="101" t="s">
        <v>296</v>
      </c>
      <c r="CU54" s="101"/>
      <c r="CV54" s="101"/>
      <c r="CW54" s="101" t="s">
        <v>318</v>
      </c>
      <c r="CX54" s="101"/>
      <c r="CY54" s="89"/>
      <c r="CZ54" s="89"/>
      <c r="DA54" s="89"/>
      <c r="DB54" s="89"/>
      <c r="DC54" s="57"/>
      <c r="DF54" s="1020"/>
      <c r="DG54" s="1020"/>
    </row>
    <row r="55" spans="4:111" ht="8.1999999999999993" customHeight="1">
      <c r="D55" s="800"/>
      <c r="E55" s="801"/>
      <c r="F55" s="802"/>
      <c r="G55" s="806"/>
      <c r="H55" s="807"/>
      <c r="I55" s="807"/>
      <c r="J55" s="807"/>
      <c r="K55" s="807"/>
      <c r="L55" s="807"/>
      <c r="M55" s="807"/>
      <c r="N55" s="807"/>
      <c r="O55" s="807"/>
      <c r="P55" s="807"/>
      <c r="Q55" s="808"/>
      <c r="R55" s="1044"/>
      <c r="S55" s="1045"/>
      <c r="T55" s="1045"/>
      <c r="U55" s="1045"/>
      <c r="V55" s="1006" t="s">
        <v>57</v>
      </c>
      <c r="W55" s="1007"/>
      <c r="X55" s="1007"/>
      <c r="Y55" s="990" t="s">
        <v>57</v>
      </c>
      <c r="Z55" s="990"/>
      <c r="AA55" s="990"/>
      <c r="AB55" s="990" t="s">
        <v>57</v>
      </c>
      <c r="AC55" s="990"/>
      <c r="AD55" s="990"/>
      <c r="AE55" s="990" t="s">
        <v>57</v>
      </c>
      <c r="AF55" s="990"/>
      <c r="AG55" s="990"/>
      <c r="AH55" s="990" t="s">
        <v>57</v>
      </c>
      <c r="AI55" s="990"/>
      <c r="AJ55" s="990"/>
      <c r="AK55" s="990" t="s">
        <v>57</v>
      </c>
      <c r="AL55" s="990"/>
      <c r="AM55" s="990"/>
      <c r="AN55" s="990" t="s">
        <v>57</v>
      </c>
      <c r="AO55" s="990"/>
      <c r="AP55" s="990"/>
      <c r="AQ55" s="990" t="s">
        <v>57</v>
      </c>
      <c r="AR55" s="990"/>
      <c r="AS55" s="990"/>
      <c r="AT55" s="990" t="s">
        <v>57</v>
      </c>
      <c r="AU55" s="990"/>
      <c r="AV55" s="998"/>
      <c r="AW55" s="891"/>
      <c r="AX55" s="968"/>
      <c r="BA55" s="66"/>
      <c r="BB55" s="969"/>
      <c r="BC55" s="968"/>
      <c r="BH55" s="968"/>
      <c r="BI55" s="968"/>
      <c r="BJ55" s="968"/>
      <c r="BK55" s="968"/>
      <c r="BL55" s="968"/>
      <c r="BM55" s="1017"/>
      <c r="BN55" s="1047"/>
      <c r="BO55" s="1045"/>
      <c r="BP55" s="1045"/>
      <c r="BQ55" s="1045"/>
      <c r="BR55" s="1006" t="s">
        <v>57</v>
      </c>
      <c r="BS55" s="1007"/>
      <c r="BT55" s="1007"/>
      <c r="BU55" s="990" t="s">
        <v>57</v>
      </c>
      <c r="BV55" s="990"/>
      <c r="BW55" s="990"/>
      <c r="BX55" s="1018" t="s">
        <v>57</v>
      </c>
      <c r="BY55" s="990"/>
      <c r="BZ55" s="990"/>
      <c r="CA55" s="990" t="s">
        <v>57</v>
      </c>
      <c r="CB55" s="990"/>
      <c r="CC55" s="990"/>
      <c r="CD55" s="990" t="s">
        <v>57</v>
      </c>
      <c r="CE55" s="990"/>
      <c r="CF55" s="990"/>
      <c r="CG55" s="990" t="s">
        <v>57</v>
      </c>
      <c r="CH55" s="990"/>
      <c r="CI55" s="990"/>
      <c r="CJ55" s="990" t="s">
        <v>57</v>
      </c>
      <c r="CK55" s="990"/>
      <c r="CL55" s="990"/>
      <c r="CM55" s="990" t="s">
        <v>57</v>
      </c>
      <c r="CN55" s="990"/>
      <c r="CO55" s="990"/>
      <c r="CP55" s="990" t="s">
        <v>57</v>
      </c>
      <c r="CQ55" s="990"/>
      <c r="CR55" s="990"/>
      <c r="CS55" s="990" t="s">
        <v>57</v>
      </c>
      <c r="CT55" s="990"/>
      <c r="CU55" s="990"/>
      <c r="CV55" s="990" t="s">
        <v>57</v>
      </c>
      <c r="CW55" s="990"/>
      <c r="CX55" s="998"/>
      <c r="CY55" s="891"/>
      <c r="CZ55" s="968"/>
      <c r="DC55" s="66"/>
      <c r="DF55" s="1020"/>
      <c r="DG55" s="1020"/>
    </row>
    <row r="56" spans="4:111" ht="8.1999999999999993" customHeight="1">
      <c r="D56" s="800"/>
      <c r="E56" s="801"/>
      <c r="F56" s="802"/>
      <c r="G56" s="806"/>
      <c r="H56" s="807"/>
      <c r="I56" s="807"/>
      <c r="J56" s="807"/>
      <c r="K56" s="807"/>
      <c r="L56" s="807"/>
      <c r="M56" s="807"/>
      <c r="N56" s="807"/>
      <c r="O56" s="807"/>
      <c r="P56" s="807"/>
      <c r="Q56" s="808"/>
      <c r="R56" s="1044"/>
      <c r="S56" s="1045"/>
      <c r="T56" s="1045"/>
      <c r="U56" s="1045"/>
      <c r="V56" s="1006"/>
      <c r="W56" s="1007"/>
      <c r="X56" s="1007"/>
      <c r="Y56" s="990"/>
      <c r="Z56" s="990"/>
      <c r="AA56" s="990"/>
      <c r="AB56" s="990"/>
      <c r="AC56" s="990"/>
      <c r="AD56" s="990"/>
      <c r="AE56" s="990"/>
      <c r="AF56" s="990"/>
      <c r="AG56" s="990"/>
      <c r="AH56" s="990"/>
      <c r="AI56" s="990"/>
      <c r="AJ56" s="990"/>
      <c r="AK56" s="990"/>
      <c r="AL56" s="990"/>
      <c r="AM56" s="990"/>
      <c r="AN56" s="990"/>
      <c r="AO56" s="990"/>
      <c r="AP56" s="990"/>
      <c r="AQ56" s="990"/>
      <c r="AR56" s="990"/>
      <c r="AS56" s="990"/>
      <c r="AT56" s="990"/>
      <c r="AU56" s="990"/>
      <c r="AV56" s="998"/>
      <c r="AW56" s="969"/>
      <c r="AX56" s="968"/>
      <c r="BB56" s="1048" t="s">
        <v>323</v>
      </c>
      <c r="BC56" s="1049"/>
      <c r="BD56" s="1049"/>
      <c r="BE56" s="1049"/>
      <c r="BF56" s="1049"/>
      <c r="BG56" s="1049"/>
      <c r="BH56" s="1049"/>
      <c r="BI56" s="1049"/>
      <c r="BJ56" s="1049"/>
      <c r="BK56" s="1049"/>
      <c r="BL56" s="1049"/>
      <c r="BM56" s="1050"/>
      <c r="BN56" s="1045"/>
      <c r="BO56" s="1045"/>
      <c r="BP56" s="1045"/>
      <c r="BQ56" s="1045"/>
      <c r="BR56" s="1006"/>
      <c r="BS56" s="1007"/>
      <c r="BT56" s="1007"/>
      <c r="BU56" s="990"/>
      <c r="BV56" s="990"/>
      <c r="BW56" s="990"/>
      <c r="BX56" s="1018"/>
      <c r="BY56" s="990"/>
      <c r="BZ56" s="990"/>
      <c r="CA56" s="990"/>
      <c r="CB56" s="990"/>
      <c r="CC56" s="990"/>
      <c r="CD56" s="990"/>
      <c r="CE56" s="990"/>
      <c r="CF56" s="990"/>
      <c r="CG56" s="990"/>
      <c r="CH56" s="990"/>
      <c r="CI56" s="990"/>
      <c r="CJ56" s="990"/>
      <c r="CK56" s="990"/>
      <c r="CL56" s="990"/>
      <c r="CM56" s="990"/>
      <c r="CN56" s="990"/>
      <c r="CO56" s="990"/>
      <c r="CP56" s="990"/>
      <c r="CQ56" s="990"/>
      <c r="CR56" s="990"/>
      <c r="CS56" s="990"/>
      <c r="CT56" s="990"/>
      <c r="CU56" s="990"/>
      <c r="CV56" s="990"/>
      <c r="CW56" s="990"/>
      <c r="CX56" s="998"/>
      <c r="CY56" s="969"/>
      <c r="CZ56" s="968"/>
      <c r="DC56" s="66"/>
      <c r="DF56" s="1020"/>
      <c r="DG56" s="1020"/>
    </row>
    <row r="57" spans="4:111" ht="8.1999999999999993" customHeight="1">
      <c r="D57" s="800"/>
      <c r="E57" s="801"/>
      <c r="F57" s="802"/>
      <c r="G57" s="806"/>
      <c r="H57" s="807"/>
      <c r="I57" s="807"/>
      <c r="J57" s="807"/>
      <c r="K57" s="807"/>
      <c r="L57" s="807"/>
      <c r="M57" s="807"/>
      <c r="N57" s="807"/>
      <c r="O57" s="807"/>
      <c r="P57" s="807"/>
      <c r="Q57" s="808"/>
      <c r="R57" s="1044"/>
      <c r="S57" s="1045"/>
      <c r="T57" s="1045"/>
      <c r="U57" s="1045"/>
      <c r="V57" s="1006"/>
      <c r="W57" s="1007"/>
      <c r="X57" s="1007"/>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8"/>
      <c r="AW57" s="969"/>
      <c r="AX57" s="968"/>
      <c r="AY57" s="865" t="s">
        <v>319</v>
      </c>
      <c r="AZ57" s="865"/>
      <c r="BA57" s="865"/>
      <c r="BB57" s="1048"/>
      <c r="BC57" s="1049"/>
      <c r="BD57" s="1049"/>
      <c r="BE57" s="1049"/>
      <c r="BF57" s="1049"/>
      <c r="BG57" s="1049"/>
      <c r="BH57" s="1049"/>
      <c r="BI57" s="1049"/>
      <c r="BJ57" s="1049"/>
      <c r="BK57" s="1049"/>
      <c r="BL57" s="1049"/>
      <c r="BM57" s="1050"/>
      <c r="BN57" s="1045"/>
      <c r="BO57" s="1045"/>
      <c r="BP57" s="1045"/>
      <c r="BQ57" s="1045"/>
      <c r="BR57" s="1006"/>
      <c r="BS57" s="1007"/>
      <c r="BT57" s="1007"/>
      <c r="BU57" s="990"/>
      <c r="BV57" s="990"/>
      <c r="BW57" s="990"/>
      <c r="BX57" s="1018"/>
      <c r="BY57" s="990"/>
      <c r="BZ57" s="990"/>
      <c r="CA57" s="990"/>
      <c r="CB57" s="990"/>
      <c r="CC57" s="990"/>
      <c r="CD57" s="990"/>
      <c r="CE57" s="990"/>
      <c r="CF57" s="990"/>
      <c r="CG57" s="990"/>
      <c r="CH57" s="990"/>
      <c r="CI57" s="990"/>
      <c r="CJ57" s="990"/>
      <c r="CK57" s="990"/>
      <c r="CL57" s="990"/>
      <c r="CM57" s="990"/>
      <c r="CN57" s="990"/>
      <c r="CO57" s="990"/>
      <c r="CP57" s="990"/>
      <c r="CQ57" s="990"/>
      <c r="CR57" s="990"/>
      <c r="CS57" s="990"/>
      <c r="CT57" s="990"/>
      <c r="CU57" s="990"/>
      <c r="CV57" s="990"/>
      <c r="CW57" s="990"/>
      <c r="CX57" s="998"/>
      <c r="CY57" s="969"/>
      <c r="CZ57" s="968"/>
      <c r="DA57" s="968" t="s">
        <v>318</v>
      </c>
      <c r="DB57" s="968"/>
      <c r="DC57" s="66"/>
      <c r="DF57" s="1020"/>
      <c r="DG57" s="1020"/>
    </row>
    <row r="58" spans="4:111" ht="8.1999999999999993" customHeight="1" thickBot="1">
      <c r="D58" s="803"/>
      <c r="E58" s="804"/>
      <c r="F58" s="805"/>
      <c r="G58" s="809"/>
      <c r="H58" s="810"/>
      <c r="I58" s="810"/>
      <c r="J58" s="810"/>
      <c r="K58" s="810"/>
      <c r="L58" s="810"/>
      <c r="M58" s="810"/>
      <c r="N58" s="810"/>
      <c r="O58" s="810"/>
      <c r="P58" s="810"/>
      <c r="Q58" s="811"/>
      <c r="R58" s="1044"/>
      <c r="S58" s="1045"/>
      <c r="T58" s="1045"/>
      <c r="U58" s="1045"/>
      <c r="Y58" s="100"/>
      <c r="Z58" s="100"/>
      <c r="AA58" s="100"/>
      <c r="AB58" s="100"/>
      <c r="AC58" s="100"/>
      <c r="AD58" s="1031" t="s">
        <v>320</v>
      </c>
      <c r="AE58" s="1031"/>
      <c r="AF58" s="100"/>
      <c r="AG58" s="100"/>
      <c r="AH58" s="100"/>
      <c r="AI58" s="100"/>
      <c r="AJ58" s="100"/>
      <c r="AK58" s="100"/>
      <c r="AL58" s="100"/>
      <c r="AM58" s="1031" t="s">
        <v>320</v>
      </c>
      <c r="AN58" s="1031"/>
      <c r="AO58" s="100"/>
      <c r="AP58" s="100"/>
      <c r="AQ58" s="100"/>
      <c r="AR58" s="100"/>
      <c r="AS58" s="100"/>
      <c r="AT58" s="100"/>
      <c r="AU58" s="100"/>
      <c r="AV58" s="100"/>
      <c r="AY58" s="865"/>
      <c r="AZ58" s="865"/>
      <c r="BA58" s="865"/>
      <c r="BB58" s="1051"/>
      <c r="BC58" s="1052"/>
      <c r="BD58" s="1052"/>
      <c r="BE58" s="1052"/>
      <c r="BF58" s="1052"/>
      <c r="BG58" s="1052"/>
      <c r="BH58" s="1052"/>
      <c r="BI58" s="1052"/>
      <c r="BJ58" s="1052"/>
      <c r="BK58" s="1052"/>
      <c r="BL58" s="1052"/>
      <c r="BM58" s="1053"/>
      <c r="BN58" s="1045"/>
      <c r="BO58" s="1045"/>
      <c r="BP58" s="1045"/>
      <c r="BQ58" s="1045"/>
      <c r="BR58" s="103"/>
      <c r="BS58" s="103"/>
      <c r="BT58" s="103"/>
      <c r="BU58" s="103"/>
      <c r="BV58" s="103"/>
      <c r="BW58" s="1031" t="s">
        <v>320</v>
      </c>
      <c r="BX58" s="1031"/>
      <c r="BY58" s="100"/>
      <c r="BZ58" s="100"/>
      <c r="CA58" s="100"/>
      <c r="CB58" s="100"/>
      <c r="CC58" s="100"/>
      <c r="CD58" s="100"/>
      <c r="CE58" s="100"/>
      <c r="CF58" s="1031" t="s">
        <v>320</v>
      </c>
      <c r="CG58" s="1031"/>
      <c r="CH58" s="100"/>
      <c r="CI58" s="100"/>
      <c r="CJ58" s="100"/>
      <c r="CK58" s="100"/>
      <c r="CL58" s="100"/>
      <c r="CM58" s="100"/>
      <c r="CN58" s="100"/>
      <c r="CO58" s="1031" t="s">
        <v>320</v>
      </c>
      <c r="CP58" s="1031"/>
      <c r="CQ58" s="100"/>
      <c r="CR58" s="100"/>
      <c r="CS58" s="100"/>
      <c r="CT58" s="100"/>
      <c r="CU58" s="100"/>
      <c r="CV58" s="100"/>
      <c r="CW58" s="100"/>
      <c r="CX58" s="100"/>
      <c r="DA58" s="968"/>
      <c r="DB58" s="968"/>
      <c r="DC58" s="66"/>
      <c r="DF58" s="1020"/>
      <c r="DG58" s="1020"/>
    </row>
    <row r="59" spans="4:111" ht="8.1999999999999993" customHeight="1" thickTop="1">
      <c r="D59" s="105"/>
      <c r="E59" s="106"/>
      <c r="F59" s="106"/>
      <c r="G59" s="106"/>
      <c r="H59" s="106"/>
      <c r="I59" s="106"/>
      <c r="J59" s="106"/>
      <c r="K59" s="106"/>
      <c r="L59" s="106"/>
      <c r="M59" s="106"/>
      <c r="N59" s="106"/>
      <c r="O59" s="106"/>
      <c r="P59" s="106"/>
      <c r="Q59" s="107"/>
      <c r="R59" s="1072" t="s">
        <v>325</v>
      </c>
      <c r="S59" s="1057"/>
      <c r="T59" s="1057"/>
      <c r="U59" s="1057"/>
      <c r="V59" s="108"/>
      <c r="W59" s="108" t="s">
        <v>298</v>
      </c>
      <c r="X59" s="108"/>
      <c r="Y59" s="108"/>
      <c r="Z59" s="108" t="s">
        <v>299</v>
      </c>
      <c r="AA59" s="108"/>
      <c r="AB59" s="108"/>
      <c r="AC59" s="108" t="s">
        <v>296</v>
      </c>
      <c r="AD59" s="108"/>
      <c r="AE59" s="108"/>
      <c r="AF59" s="108" t="s">
        <v>316</v>
      </c>
      <c r="AG59" s="108"/>
      <c r="AH59" s="108"/>
      <c r="AI59" s="108" t="s">
        <v>298</v>
      </c>
      <c r="AJ59" s="108"/>
      <c r="AK59" s="108"/>
      <c r="AL59" s="108" t="s">
        <v>299</v>
      </c>
      <c r="AM59" s="108"/>
      <c r="AN59" s="108"/>
      <c r="AO59" s="108" t="s">
        <v>296</v>
      </c>
      <c r="AP59" s="108"/>
      <c r="AQ59" s="108"/>
      <c r="AR59" s="108" t="s">
        <v>297</v>
      </c>
      <c r="AS59" s="108"/>
      <c r="AT59" s="108"/>
      <c r="AU59" s="108" t="s">
        <v>298</v>
      </c>
      <c r="AV59" s="108"/>
      <c r="AW59" s="78"/>
      <c r="AX59" s="78"/>
      <c r="AY59" s="78"/>
      <c r="AZ59" s="78"/>
      <c r="BA59" s="78"/>
      <c r="BB59" s="969" t="s">
        <v>325</v>
      </c>
      <c r="BC59" s="968"/>
      <c r="BH59" s="968" t="s">
        <v>317</v>
      </c>
      <c r="BI59" s="968"/>
      <c r="BJ59" s="968"/>
      <c r="BK59" s="968"/>
      <c r="BL59" s="968"/>
      <c r="BM59" s="1017"/>
      <c r="BN59" s="1057" t="s">
        <v>325</v>
      </c>
      <c r="BO59" s="1057"/>
      <c r="BP59" s="1057"/>
      <c r="BQ59" s="1057"/>
      <c r="BR59" s="108"/>
      <c r="BS59" s="108" t="s">
        <v>299</v>
      </c>
      <c r="BT59" s="108"/>
      <c r="BU59" s="108"/>
      <c r="BV59" s="108" t="s">
        <v>296</v>
      </c>
      <c r="BW59" s="108"/>
      <c r="BX59" s="108"/>
      <c r="BY59" s="108" t="s">
        <v>316</v>
      </c>
      <c r="BZ59" s="108"/>
      <c r="CA59" s="108"/>
      <c r="CB59" s="108" t="s">
        <v>298</v>
      </c>
      <c r="CC59" s="108"/>
      <c r="CD59" s="108"/>
      <c r="CE59" s="108" t="s">
        <v>299</v>
      </c>
      <c r="CF59" s="108"/>
      <c r="CG59" s="108"/>
      <c r="CH59" s="108" t="s">
        <v>296</v>
      </c>
      <c r="CI59" s="108"/>
      <c r="CJ59" s="108"/>
      <c r="CK59" s="108" t="s">
        <v>297</v>
      </c>
      <c r="CL59" s="108"/>
      <c r="CM59" s="108"/>
      <c r="CN59" s="108" t="s">
        <v>298</v>
      </c>
      <c r="CO59" s="108"/>
      <c r="CP59" s="108"/>
      <c r="CQ59" s="108" t="s">
        <v>299</v>
      </c>
      <c r="CR59" s="108"/>
      <c r="CS59" s="108"/>
      <c r="CT59" s="108" t="s">
        <v>296</v>
      </c>
      <c r="CU59" s="108"/>
      <c r="CV59" s="108"/>
      <c r="CW59" s="108" t="s">
        <v>318</v>
      </c>
      <c r="CX59" s="108"/>
      <c r="CY59" s="78"/>
      <c r="CZ59" s="78"/>
      <c r="DA59" s="78"/>
      <c r="DB59" s="78"/>
      <c r="DC59" s="79"/>
      <c r="DF59" s="1020"/>
      <c r="DG59" s="1020"/>
    </row>
    <row r="60" spans="4:111" ht="8.1999999999999993" customHeight="1">
      <c r="D60" s="1065" t="s">
        <v>161</v>
      </c>
      <c r="E60" s="1066"/>
      <c r="F60" s="1066"/>
      <c r="G60" s="1066"/>
      <c r="H60" s="1066"/>
      <c r="I60" s="1066"/>
      <c r="J60" s="1066"/>
      <c r="K60" s="1066"/>
      <c r="L60" s="1066"/>
      <c r="M60" s="1066"/>
      <c r="N60" s="1066"/>
      <c r="O60" s="1066"/>
      <c r="P60" s="1066"/>
      <c r="Q60" s="1067"/>
      <c r="R60" s="1044"/>
      <c r="S60" s="1045"/>
      <c r="T60" s="1045"/>
      <c r="U60" s="1045"/>
      <c r="V60" s="1006"/>
      <c r="W60" s="1007"/>
      <c r="X60" s="1007"/>
      <c r="Y60" s="990"/>
      <c r="Z60" s="990"/>
      <c r="AA60" s="990"/>
      <c r="AB60" s="990"/>
      <c r="AC60" s="990"/>
      <c r="AD60" s="990"/>
      <c r="AE60" s="990">
        <v>1</v>
      </c>
      <c r="AF60" s="990"/>
      <c r="AG60" s="990"/>
      <c r="AH60" s="990">
        <v>0</v>
      </c>
      <c r="AI60" s="990"/>
      <c r="AJ60" s="990"/>
      <c r="AK60" s="990">
        <v>5</v>
      </c>
      <c r="AL60" s="990"/>
      <c r="AM60" s="990"/>
      <c r="AN60" s="990">
        <v>0</v>
      </c>
      <c r="AO60" s="990"/>
      <c r="AP60" s="990"/>
      <c r="AQ60" s="990">
        <v>0</v>
      </c>
      <c r="AR60" s="990"/>
      <c r="AS60" s="990"/>
      <c r="AT60" s="990">
        <v>0</v>
      </c>
      <c r="AU60" s="990"/>
      <c r="AV60" s="998"/>
      <c r="AW60" s="891"/>
      <c r="AX60" s="968"/>
      <c r="BB60" s="969"/>
      <c r="BC60" s="968"/>
      <c r="BH60" s="968"/>
      <c r="BI60" s="968"/>
      <c r="BJ60" s="968"/>
      <c r="BK60" s="968"/>
      <c r="BL60" s="968"/>
      <c r="BM60" s="1017"/>
      <c r="BN60" s="1045"/>
      <c r="BO60" s="1045"/>
      <c r="BP60" s="1045"/>
      <c r="BQ60" s="1045"/>
      <c r="BR60" s="1006"/>
      <c r="BS60" s="1007"/>
      <c r="BT60" s="1007"/>
      <c r="BU60" s="990"/>
      <c r="BV60" s="990"/>
      <c r="BW60" s="990"/>
      <c r="BX60" s="1018"/>
      <c r="BY60" s="990"/>
      <c r="BZ60" s="990"/>
      <c r="CA60" s="990"/>
      <c r="CB60" s="990"/>
      <c r="CC60" s="990"/>
      <c r="CD60" s="990"/>
      <c r="CE60" s="990"/>
      <c r="CF60" s="990"/>
      <c r="CG60" s="990"/>
      <c r="CH60" s="990"/>
      <c r="CI60" s="990"/>
      <c r="CJ60" s="990"/>
      <c r="CK60" s="990"/>
      <c r="CL60" s="990"/>
      <c r="CM60" s="990">
        <v>2</v>
      </c>
      <c r="CN60" s="990"/>
      <c r="CO60" s="990"/>
      <c r="CP60" s="990">
        <v>1</v>
      </c>
      <c r="CQ60" s="990"/>
      <c r="CR60" s="990"/>
      <c r="CS60" s="990">
        <v>0</v>
      </c>
      <c r="CT60" s="990"/>
      <c r="CU60" s="990"/>
      <c r="CV60" s="990">
        <v>0</v>
      </c>
      <c r="CW60" s="990"/>
      <c r="CX60" s="998"/>
      <c r="CY60" s="891"/>
      <c r="CZ60" s="968"/>
      <c r="DC60" s="109"/>
      <c r="DF60" s="1020"/>
      <c r="DG60" s="1020"/>
    </row>
    <row r="61" spans="4:111" ht="8.1999999999999993" customHeight="1">
      <c r="D61" s="1065"/>
      <c r="E61" s="1066"/>
      <c r="F61" s="1066"/>
      <c r="G61" s="1066"/>
      <c r="H61" s="1066"/>
      <c r="I61" s="1066"/>
      <c r="J61" s="1066"/>
      <c r="K61" s="1066"/>
      <c r="L61" s="1066"/>
      <c r="M61" s="1066"/>
      <c r="N61" s="1066"/>
      <c r="O61" s="1066"/>
      <c r="P61" s="1066"/>
      <c r="Q61" s="1067"/>
      <c r="R61" s="1044"/>
      <c r="S61" s="1045"/>
      <c r="T61" s="1045"/>
      <c r="U61" s="1045"/>
      <c r="V61" s="1006"/>
      <c r="W61" s="1007"/>
      <c r="X61" s="1007"/>
      <c r="Y61" s="990"/>
      <c r="Z61" s="990"/>
      <c r="AA61" s="990"/>
      <c r="AB61" s="990"/>
      <c r="AC61" s="990"/>
      <c r="AD61" s="990"/>
      <c r="AE61" s="990"/>
      <c r="AF61" s="990"/>
      <c r="AG61" s="990"/>
      <c r="AH61" s="990"/>
      <c r="AI61" s="990"/>
      <c r="AJ61" s="990"/>
      <c r="AK61" s="990"/>
      <c r="AL61" s="990"/>
      <c r="AM61" s="990"/>
      <c r="AN61" s="990"/>
      <c r="AO61" s="990"/>
      <c r="AP61" s="990"/>
      <c r="AQ61" s="990"/>
      <c r="AR61" s="990"/>
      <c r="AS61" s="990"/>
      <c r="AT61" s="990"/>
      <c r="AU61" s="990"/>
      <c r="AV61" s="998"/>
      <c r="AW61" s="969"/>
      <c r="AX61" s="968"/>
      <c r="BB61" s="1059">
        <v>0.02</v>
      </c>
      <c r="BC61" s="1060"/>
      <c r="BD61" s="1060"/>
      <c r="BE61" s="1060"/>
      <c r="BF61" s="1060"/>
      <c r="BG61" s="1060"/>
      <c r="BH61" s="1060"/>
      <c r="BI61" s="1060"/>
      <c r="BJ61" s="1060"/>
      <c r="BK61" s="1060"/>
      <c r="BL61" s="1060"/>
      <c r="BM61" s="1061"/>
      <c r="BN61" s="1045"/>
      <c r="BO61" s="1045"/>
      <c r="BP61" s="1045"/>
      <c r="BQ61" s="1045"/>
      <c r="BR61" s="1006"/>
      <c r="BS61" s="1007"/>
      <c r="BT61" s="1007"/>
      <c r="BU61" s="990"/>
      <c r="BV61" s="990"/>
      <c r="BW61" s="990"/>
      <c r="BX61" s="1018"/>
      <c r="BY61" s="990"/>
      <c r="BZ61" s="990"/>
      <c r="CA61" s="990"/>
      <c r="CB61" s="990"/>
      <c r="CC61" s="990"/>
      <c r="CD61" s="990"/>
      <c r="CE61" s="990"/>
      <c r="CF61" s="990"/>
      <c r="CG61" s="990"/>
      <c r="CH61" s="990"/>
      <c r="CI61" s="990"/>
      <c r="CJ61" s="990"/>
      <c r="CK61" s="990"/>
      <c r="CL61" s="990"/>
      <c r="CM61" s="990"/>
      <c r="CN61" s="990"/>
      <c r="CO61" s="990"/>
      <c r="CP61" s="990"/>
      <c r="CQ61" s="990"/>
      <c r="CR61" s="990"/>
      <c r="CS61" s="990"/>
      <c r="CT61" s="990"/>
      <c r="CU61" s="990"/>
      <c r="CV61" s="990"/>
      <c r="CW61" s="990"/>
      <c r="CX61" s="998"/>
      <c r="CY61" s="969"/>
      <c r="CZ61" s="968"/>
      <c r="DC61" s="109"/>
      <c r="DF61" s="1020"/>
      <c r="DG61" s="1020"/>
    </row>
    <row r="62" spans="4:111" ht="8.1999999999999993" customHeight="1">
      <c r="D62" s="110"/>
      <c r="E62" s="39"/>
      <c r="F62" s="39"/>
      <c r="G62" s="39"/>
      <c r="H62" s="39"/>
      <c r="I62" s="39"/>
      <c r="J62" s="39"/>
      <c r="K62" s="39"/>
      <c r="L62" s="39"/>
      <c r="M62" s="1068" t="s">
        <v>326</v>
      </c>
      <c r="N62" s="1068"/>
      <c r="O62" s="1068"/>
      <c r="P62" s="1068"/>
      <c r="Q62" s="1069"/>
      <c r="R62" s="1044"/>
      <c r="S62" s="1045"/>
      <c r="T62" s="1045"/>
      <c r="U62" s="1045"/>
      <c r="V62" s="1006"/>
      <c r="W62" s="1007"/>
      <c r="X62" s="1007"/>
      <c r="Y62" s="990"/>
      <c r="Z62" s="990"/>
      <c r="AA62" s="990"/>
      <c r="AB62" s="990"/>
      <c r="AC62" s="990"/>
      <c r="AD62" s="990"/>
      <c r="AE62" s="990"/>
      <c r="AF62" s="990"/>
      <c r="AG62" s="990"/>
      <c r="AH62" s="990"/>
      <c r="AI62" s="990"/>
      <c r="AJ62" s="990"/>
      <c r="AK62" s="990"/>
      <c r="AL62" s="990"/>
      <c r="AM62" s="990"/>
      <c r="AN62" s="990"/>
      <c r="AO62" s="990"/>
      <c r="AP62" s="990"/>
      <c r="AQ62" s="990"/>
      <c r="AR62" s="990"/>
      <c r="AS62" s="990"/>
      <c r="AT62" s="990"/>
      <c r="AU62" s="990"/>
      <c r="AV62" s="998"/>
      <c r="AW62" s="969"/>
      <c r="AX62" s="968"/>
      <c r="AY62" s="865" t="s">
        <v>319</v>
      </c>
      <c r="AZ62" s="865"/>
      <c r="BA62" s="865"/>
      <c r="BB62" s="1059"/>
      <c r="BC62" s="1060"/>
      <c r="BD62" s="1060"/>
      <c r="BE62" s="1060"/>
      <c r="BF62" s="1060"/>
      <c r="BG62" s="1060"/>
      <c r="BH62" s="1060"/>
      <c r="BI62" s="1060"/>
      <c r="BJ62" s="1060"/>
      <c r="BK62" s="1060"/>
      <c r="BL62" s="1060"/>
      <c r="BM62" s="1061"/>
      <c r="BN62" s="1045"/>
      <c r="BO62" s="1045"/>
      <c r="BP62" s="1045"/>
      <c r="BQ62" s="1045"/>
      <c r="BR62" s="1006"/>
      <c r="BS62" s="1007"/>
      <c r="BT62" s="1007"/>
      <c r="BU62" s="990"/>
      <c r="BV62" s="990"/>
      <c r="BW62" s="990"/>
      <c r="BX62" s="1018"/>
      <c r="BY62" s="990"/>
      <c r="BZ62" s="990"/>
      <c r="CA62" s="990"/>
      <c r="CB62" s="990"/>
      <c r="CC62" s="990"/>
      <c r="CD62" s="990"/>
      <c r="CE62" s="990"/>
      <c r="CF62" s="990"/>
      <c r="CG62" s="990"/>
      <c r="CH62" s="990"/>
      <c r="CI62" s="990"/>
      <c r="CJ62" s="990"/>
      <c r="CK62" s="990"/>
      <c r="CL62" s="990"/>
      <c r="CM62" s="990"/>
      <c r="CN62" s="990"/>
      <c r="CO62" s="990"/>
      <c r="CP62" s="990"/>
      <c r="CQ62" s="990"/>
      <c r="CR62" s="990"/>
      <c r="CS62" s="990"/>
      <c r="CT62" s="990"/>
      <c r="CU62" s="990"/>
      <c r="CV62" s="990"/>
      <c r="CW62" s="990"/>
      <c r="CX62" s="998"/>
      <c r="CY62" s="969"/>
      <c r="CZ62" s="968"/>
      <c r="DA62" s="968" t="s">
        <v>318</v>
      </c>
      <c r="DB62" s="968"/>
      <c r="DC62" s="109"/>
      <c r="DF62" s="1020"/>
      <c r="DG62" s="1020"/>
    </row>
    <row r="63" spans="4:111" ht="8.1999999999999993" customHeight="1" thickBot="1">
      <c r="D63" s="111"/>
      <c r="E63" s="112"/>
      <c r="F63" s="112"/>
      <c r="G63" s="112"/>
      <c r="H63" s="112"/>
      <c r="I63" s="112"/>
      <c r="J63" s="112"/>
      <c r="K63" s="112"/>
      <c r="L63" s="112"/>
      <c r="M63" s="1070"/>
      <c r="N63" s="1070"/>
      <c r="O63" s="1070"/>
      <c r="P63" s="1070"/>
      <c r="Q63" s="1071"/>
      <c r="R63" s="1073"/>
      <c r="S63" s="1058"/>
      <c r="T63" s="1058"/>
      <c r="U63" s="1058"/>
      <c r="V63" s="82"/>
      <c r="W63" s="82"/>
      <c r="X63" s="82"/>
      <c r="Y63" s="82"/>
      <c r="Z63" s="82"/>
      <c r="AA63" s="82"/>
      <c r="AB63" s="82"/>
      <c r="AC63" s="82"/>
      <c r="AD63" s="1055" t="s">
        <v>320</v>
      </c>
      <c r="AE63" s="1055"/>
      <c r="AF63" s="82"/>
      <c r="AG63" s="82"/>
      <c r="AH63" s="82"/>
      <c r="AI63" s="82"/>
      <c r="AJ63" s="82"/>
      <c r="AK63" s="82"/>
      <c r="AL63" s="82"/>
      <c r="AM63" s="1055" t="s">
        <v>320</v>
      </c>
      <c r="AN63" s="1055"/>
      <c r="AO63" s="82"/>
      <c r="AP63" s="82"/>
      <c r="AQ63" s="82"/>
      <c r="AR63" s="82"/>
      <c r="AS63" s="82"/>
      <c r="AT63" s="82"/>
      <c r="AU63" s="82"/>
      <c r="AV63" s="82"/>
      <c r="AW63" s="82"/>
      <c r="AX63" s="82"/>
      <c r="AY63" s="1056"/>
      <c r="AZ63" s="1056"/>
      <c r="BA63" s="1056"/>
      <c r="BB63" s="1062"/>
      <c r="BC63" s="1063"/>
      <c r="BD63" s="1063"/>
      <c r="BE63" s="1063"/>
      <c r="BF63" s="1063"/>
      <c r="BG63" s="1063"/>
      <c r="BH63" s="1063"/>
      <c r="BI63" s="1063"/>
      <c r="BJ63" s="1063"/>
      <c r="BK63" s="1063"/>
      <c r="BL63" s="1063"/>
      <c r="BM63" s="1064"/>
      <c r="BN63" s="1058"/>
      <c r="BO63" s="1058"/>
      <c r="BP63" s="1058"/>
      <c r="BQ63" s="1058"/>
      <c r="BR63" s="113"/>
      <c r="BS63" s="113"/>
      <c r="BT63" s="113"/>
      <c r="BU63" s="113"/>
      <c r="BV63" s="113"/>
      <c r="BW63" s="1055" t="s">
        <v>320</v>
      </c>
      <c r="BX63" s="1055"/>
      <c r="BY63" s="82"/>
      <c r="BZ63" s="82"/>
      <c r="CA63" s="82"/>
      <c r="CB63" s="82"/>
      <c r="CC63" s="82"/>
      <c r="CD63" s="82"/>
      <c r="CE63" s="82"/>
      <c r="CF63" s="1055" t="s">
        <v>320</v>
      </c>
      <c r="CG63" s="1055"/>
      <c r="CH63" s="82"/>
      <c r="CI63" s="82"/>
      <c r="CJ63" s="82"/>
      <c r="CK63" s="82"/>
      <c r="CL63" s="82"/>
      <c r="CM63" s="82"/>
      <c r="CN63" s="82"/>
      <c r="CO63" s="1055" t="s">
        <v>320</v>
      </c>
      <c r="CP63" s="1055"/>
      <c r="CQ63" s="82"/>
      <c r="CR63" s="82"/>
      <c r="CS63" s="82"/>
      <c r="CT63" s="82"/>
      <c r="CU63" s="82"/>
      <c r="CV63" s="82"/>
      <c r="CW63" s="82"/>
      <c r="CX63" s="82"/>
      <c r="CY63" s="82"/>
      <c r="CZ63" s="82"/>
      <c r="DA63" s="1054"/>
      <c r="DB63" s="1054"/>
      <c r="DC63" s="84"/>
      <c r="DF63" s="1020"/>
      <c r="DG63" s="1020"/>
    </row>
    <row r="64" spans="4:111" ht="8.1999999999999993" customHeight="1" thickTop="1">
      <c r="D64" s="39"/>
      <c r="E64" s="39"/>
      <c r="F64" s="39"/>
      <c r="G64" s="39"/>
      <c r="H64" s="39"/>
      <c r="I64" s="39"/>
      <c r="J64" s="39"/>
      <c r="K64" s="39"/>
      <c r="L64" s="39"/>
      <c r="M64" s="428"/>
      <c r="N64" s="428"/>
      <c r="O64" s="428"/>
      <c r="P64" s="428"/>
      <c r="Q64" s="428"/>
      <c r="R64" s="104"/>
      <c r="S64" s="104"/>
      <c r="T64" s="104"/>
      <c r="U64" s="104"/>
      <c r="AD64" s="429"/>
      <c r="AE64" s="429"/>
      <c r="AM64" s="429"/>
      <c r="AN64" s="429"/>
      <c r="BB64" s="427"/>
      <c r="BC64" s="427"/>
      <c r="BD64" s="427"/>
      <c r="BE64" s="427"/>
      <c r="BF64" s="427"/>
      <c r="BG64" s="427"/>
      <c r="BH64" s="427"/>
      <c r="BI64" s="427"/>
      <c r="BJ64" s="427"/>
      <c r="BK64" s="427"/>
      <c r="BL64" s="427"/>
      <c r="BM64" s="427"/>
      <c r="BN64" s="104"/>
      <c r="BO64" s="104"/>
      <c r="BP64" s="104"/>
      <c r="BQ64" s="104"/>
      <c r="BR64" s="104"/>
      <c r="BS64" s="104"/>
      <c r="BT64" s="104"/>
      <c r="BU64" s="104"/>
      <c r="BV64" s="104"/>
      <c r="BW64" s="429"/>
      <c r="BX64" s="429"/>
      <c r="CF64" s="429"/>
      <c r="CG64" s="429"/>
      <c r="CO64" s="429"/>
      <c r="CP64" s="429"/>
      <c r="DA64" s="76"/>
      <c r="DB64" s="76"/>
      <c r="DF64" s="1020"/>
      <c r="DG64" s="1020"/>
    </row>
    <row r="65" spans="115:121" s="45" customFormat="1" ht="0" hidden="1" customHeight="1">
      <c r="DK65" s="39"/>
      <c r="DL65" s="39"/>
      <c r="DM65" s="39"/>
      <c r="DN65" s="39"/>
      <c r="DO65" s="39"/>
      <c r="DP65" s="39"/>
      <c r="DQ65" s="39"/>
    </row>
    <row r="66" spans="115:121" s="45" customFormat="1" ht="0" hidden="1" customHeight="1">
      <c r="DK66" s="39"/>
      <c r="DL66" s="39"/>
      <c r="DM66" s="39"/>
      <c r="DN66" s="39"/>
      <c r="DO66" s="39"/>
      <c r="DP66" s="39"/>
      <c r="DQ66" s="39"/>
    </row>
    <row r="67" spans="115:121" s="45" customFormat="1" ht="0" hidden="1" customHeight="1">
      <c r="DK67" s="39"/>
      <c r="DL67" s="39"/>
      <c r="DM67" s="39"/>
      <c r="DN67" s="39"/>
      <c r="DO67" s="39"/>
      <c r="DP67" s="39"/>
      <c r="DQ67" s="39"/>
    </row>
    <row r="68" spans="115:121" s="45" customFormat="1" ht="0" hidden="1" customHeight="1">
      <c r="DK68" s="39"/>
      <c r="DL68" s="39"/>
      <c r="DM68" s="39"/>
      <c r="DN68" s="39"/>
      <c r="DO68" s="39"/>
      <c r="DP68" s="39"/>
      <c r="DQ68" s="39"/>
    </row>
    <row r="69" spans="115:121" s="45" customFormat="1" ht="0" hidden="1" customHeight="1">
      <c r="DK69" s="39"/>
      <c r="DL69" s="39"/>
      <c r="DM69" s="39"/>
      <c r="DN69" s="39"/>
      <c r="DO69" s="39"/>
      <c r="DP69" s="39"/>
      <c r="DQ69" s="39"/>
    </row>
    <row r="70" spans="115:121" s="45" customFormat="1" ht="0" hidden="1" customHeight="1">
      <c r="DK70" s="39"/>
      <c r="DL70" s="39"/>
      <c r="DM70" s="39"/>
      <c r="DN70" s="39"/>
      <c r="DO70" s="39"/>
      <c r="DP70" s="39"/>
      <c r="DQ70" s="39"/>
    </row>
    <row r="71" spans="115:121" s="45" customFormat="1" ht="0" hidden="1" customHeight="1">
      <c r="DK71" s="39"/>
      <c r="DL71" s="39"/>
      <c r="DM71" s="39"/>
      <c r="DN71" s="39"/>
      <c r="DO71" s="39"/>
      <c r="DP71" s="39"/>
      <c r="DQ71" s="39"/>
    </row>
    <row r="72" spans="115:121" s="45" customFormat="1" ht="0" hidden="1" customHeight="1">
      <c r="DK72" s="39"/>
      <c r="DL72" s="39"/>
      <c r="DM72" s="39"/>
      <c r="DN72" s="39"/>
      <c r="DO72" s="39"/>
      <c r="DP72" s="39"/>
      <c r="DQ72" s="39"/>
    </row>
    <row r="73" spans="115:121" s="45" customFormat="1" ht="0" hidden="1" customHeight="1">
      <c r="DK73" s="39"/>
      <c r="DL73" s="39"/>
      <c r="DM73" s="39"/>
      <c r="DN73" s="39"/>
      <c r="DO73" s="39"/>
      <c r="DP73" s="39"/>
      <c r="DQ73" s="39"/>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3.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利用方法・注意事項（必ずお読みください。）</vt:lpstr>
      <vt:lpstr>報告書（事業主控）</vt:lpstr>
      <vt:lpstr>報告書（提出用）</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'報告書（事業主控）'!Print_Area</vt:lpstr>
      <vt:lpstr>'利用方法・注意事項（必ずお読みください。）'!Print_Area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2025-04-01T02:45:08Z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